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37 (2)" sheetId="1" r:id="rId1"/>
    <sheet name="737 (4)" sheetId="2" r:id="rId2"/>
    <sheet name="КНИГА КРЕДИТОВ" sheetId="3" r:id="rId3"/>
  </sheets>
  <definedNames>
    <definedName name="_xlnm.Print_Area" localSheetId="0">'737 (2)'!$A$1:$J$245</definedName>
    <definedName name="_xlnm.Print_Area" localSheetId="1">'737 (4)'!$A$1:$J$246</definedName>
  </definedNames>
  <calcPr fullCalcOnLoad="1"/>
</workbook>
</file>

<file path=xl/sharedStrings.xml><?xml version="1.0" encoding="utf-8"?>
<sst xmlns="http://schemas.openxmlformats.org/spreadsheetml/2006/main" count="1266" uniqueCount="371">
  <si>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</si>
  <si>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</si>
  <si>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</si>
  <si>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</si>
  <si>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</si>
  <si>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</si>
  <si>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</si>
  <si>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МБДОУ детский сад "Алёнушка"</t>
  </si>
  <si>
    <t xml:space="preserve">              по ОКПО</t>
  </si>
  <si>
    <t>Обособленное подразделение</t>
  </si>
  <si>
    <t>Учредитель</t>
  </si>
  <si>
    <t>Управление образования Родионово-Несветайского района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</si>
  <si>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</si>
  <si>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</si>
  <si>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</si>
  <si>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</si>
  <si>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</si>
  <si>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</si>
  <si>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</si>
  <si>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</si>
  <si>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</si>
  <si>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</si>
  <si>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</si>
  <si>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</si>
  <si>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</si>
  <si>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</si>
  <si>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</si>
  <si>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</si>
  <si>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</si>
  <si>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</si>
  <si>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</si>
  <si>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</si>
  <si>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</si>
  <si>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</si>
  <si>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</si>
  <si>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</si>
  <si>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</si>
  <si>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</si>
  <si>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</si>
  <si>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</si>
  <si>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</si>
  <si>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</si>
  <si>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</si>
  <si>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</si>
  <si>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</si>
  <si>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</si>
  <si>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</si>
  <si>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</si>
  <si>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</si>
  <si>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</si>
  <si>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</si>
  <si>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</si>
  <si>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</si>
  <si>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</si>
  <si>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</si>
  <si>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</si>
  <si>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</si>
  <si>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</si>
  <si>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</si>
  <si>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</si>
  <si>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</si>
  <si>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</si>
  <si>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</si>
  <si>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</si>
  <si>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</si>
  <si>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</si>
  <si>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</si>
  <si>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</si>
  <si>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</si>
  <si>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</si>
  <si>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</si>
  <si>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</si>
  <si>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</si>
  <si>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</si>
  <si>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</si>
  <si>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</si>
  <si>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</si>
  <si>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</si>
  <si>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</si>
  <si>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</si>
  <si>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</si>
  <si>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</si>
  <si>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</si>
  <si>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</si>
  <si>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</si>
  <si>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</si>
  <si>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</si>
  <si>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</si>
  <si>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</si>
  <si>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</si>
  <si>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</si>
  <si>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</si>
  <si>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</si>
  <si>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Заработная плата (211)</t>
  </si>
  <si>
    <t>01</t>
  </si>
  <si>
    <t>Ф1</t>
  </si>
  <si>
    <t>С1</t>
  </si>
  <si>
    <t>Иные выплаты персоналу учреждений, за исключением фонда оплаты труда</t>
  </si>
  <si>
    <t>112</t>
  </si>
  <si>
    <t>Прочие выплаты (212)</t>
  </si>
  <si>
    <t>02</t>
  </si>
  <si>
    <t>Ф2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</si>
  <si>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</si>
  <si>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</si>
  <si>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</si>
  <si>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</si>
  <si>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Начисления на выплаты по оплате труда (213)</t>
  </si>
  <si>
    <t>03</t>
  </si>
  <si>
    <t>Ф3</t>
  </si>
  <si>
    <t>С3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</si>
  <si>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</si>
  <si>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</si>
  <si>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</si>
  <si>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</si>
  <si>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</si>
  <si>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</si>
  <si>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</si>
  <si>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</si>
  <si>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</si>
  <si>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</si>
  <si>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</si>
  <si>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</si>
  <si>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</si>
  <si>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</si>
  <si>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</si>
  <si>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</si>
  <si>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</si>
  <si>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</si>
  <si>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</si>
  <si>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</si>
  <si>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</si>
  <si>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</si>
  <si>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</si>
  <si>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</si>
  <si>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</si>
  <si>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</si>
  <si>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</si>
  <si>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</si>
  <si>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</si>
  <si>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</si>
  <si>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</si>
  <si>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</si>
  <si>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</si>
  <si>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Работы, услуги по содержанию имущества (капитальный ремонт) (225)</t>
  </si>
  <si>
    <t>23</t>
  </si>
  <si>
    <t>Работы, услуги по содержанию имущества (прочие расходы) (225)</t>
  </si>
  <si>
    <t>25</t>
  </si>
  <si>
    <t>Прочие работы, услуги (226)</t>
  </si>
  <si>
    <t>26</t>
  </si>
  <si>
    <t>Прочие расходы (290)</t>
  </si>
  <si>
    <t>29</t>
  </si>
  <si>
    <t>Прочая закупка товаров, работ и услуг для обеспечения государственных (муниципальных) нужд</t>
  </si>
  <si>
    <t>Услуги связи (221)</t>
  </si>
  <si>
    <t>04</t>
  </si>
  <si>
    <t>Транспортные услуги (222)</t>
  </si>
  <si>
    <t>05</t>
  </si>
  <si>
    <t>Коммунальные услуги (электроэнергия) (223)</t>
  </si>
  <si>
    <t>06</t>
  </si>
  <si>
    <t>Коммунальные услуги (отопление) (223)</t>
  </si>
  <si>
    <t>07</t>
  </si>
  <si>
    <t>Коммунальные услуги (газ) (223)</t>
  </si>
  <si>
    <t>08</t>
  </si>
  <si>
    <t>Коммунальные услуги (горячее и холодное водоснабжение) (223)</t>
  </si>
  <si>
    <t>09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</si>
  <si>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</si>
  <si>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</si>
  <si>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12</t>
  </si>
  <si>
    <t>Работы, услуги по содержанию имущества (текущий ремонт) (225)</t>
  </si>
  <si>
    <t>24</t>
  </si>
  <si>
    <t>Увеличение стоимости основных средств (приобретение основных средств) (310)</t>
  </si>
  <si>
    <t>33</t>
  </si>
  <si>
    <t>Увеличение стоимости материальных запасов (питание) (340)</t>
  </si>
  <si>
    <t>34</t>
  </si>
  <si>
    <t>Увеличение стоимости материальных запасов (ГСМ) (340)</t>
  </si>
  <si>
    <t>35</t>
  </si>
  <si>
    <t>Увеличение стоимости материальных запасов (другие расходы) (340)</t>
  </si>
  <si>
    <t>37</t>
  </si>
  <si>
    <t>Ф4</t>
  </si>
  <si>
    <t>Ф5</t>
  </si>
  <si>
    <t>К3</t>
  </si>
  <si>
    <t>К4</t>
  </si>
  <si>
    <t>К5</t>
  </si>
  <si>
    <t>К9</t>
  </si>
  <si>
    <t>Р1</t>
  </si>
  <si>
    <t>Р2</t>
  </si>
  <si>
    <t>Р3</t>
  </si>
  <si>
    <t>Приобретение оборудования (241, 251, 310)</t>
  </si>
  <si>
    <t>С6</t>
  </si>
  <si>
    <t>Иные расходы (225, 226, 241, 242, 251, 262, 290,310, 340)</t>
  </si>
  <si>
    <t>С7</t>
  </si>
  <si>
    <t>Иные расходы (225, 226, 290, 251, 340)</t>
  </si>
  <si>
    <t>М4</t>
  </si>
  <si>
    <t>Приобретение основных средств (241, 251, 310)</t>
  </si>
  <si>
    <t>М6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</si>
  <si>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</si>
  <si>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</si>
  <si>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</si>
  <si>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</si>
  <si>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</si>
  <si>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</si>
  <si>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</si>
  <si>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</si>
  <si>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</si>
  <si>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</si>
  <si>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</si>
  <si>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</si>
  <si>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</si>
  <si>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</si>
  <si>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</si>
  <si>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</si>
  <si>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</si>
  <si>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</si>
  <si>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</si>
  <si>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</si>
  <si>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</si>
  <si>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</si>
  <si>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</si>
  <si>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</si>
  <si>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</si>
  <si>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</si>
  <si>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</si>
  <si>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</si>
  <si>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</si>
  <si>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К8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</si>
  <si>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</si>
  <si>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</si>
  <si>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</si>
  <si>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</si>
  <si>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</si>
  <si>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</si>
  <si>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</si>
  <si>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</si>
  <si>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</si>
  <si>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</si>
  <si>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</si>
  <si>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</si>
  <si>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</si>
  <si>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</si>
  <si>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</si>
  <si>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</si>
  <si>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</si>
  <si>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</si>
  <si>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</si>
  <si>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</si>
  <si>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</si>
  <si>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</si>
  <si>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</si>
  <si>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</si>
  <si>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</si>
  <si>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</si>
  <si>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</si>
  <si>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</si>
  <si>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</si>
  <si>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</si>
  <si>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</si>
  <si>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</si>
  <si>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</si>
  <si>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</si>
  <si>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</si>
  <si>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</si>
  <si>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</si>
  <si>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</si>
  <si>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</si>
  <si>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</si>
  <si>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</si>
  <si>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</si>
  <si>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</si>
  <si>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</si>
  <si>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</si>
  <si>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</si>
  <si>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</si>
  <si>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</si>
  <si>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</si>
  <si>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</si>
  <si>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</si>
  <si>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</si>
  <si>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</si>
  <si>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</si>
  <si>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</si>
  <si>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</si>
  <si>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</si>
  <si>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</si>
  <si>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</si>
  <si>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</si>
  <si>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</si>
  <si>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</si>
  <si>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</si>
  <si>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</si>
  <si>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</si>
  <si>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</si>
  <si>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</si>
  <si>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</si>
  <si>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</si>
  <si>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</si>
  <si>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</si>
  <si>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</si>
  <si>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</si>
  <si>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</si>
  <si>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</si>
  <si>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 xml:space="preserve"> Руководитель   __________________        Жукова С.В.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</si>
  <si>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</si>
  <si>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</si>
  <si>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</si>
  <si>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>Главный бухгалтер ________________   ___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</si>
  <si>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</si>
  <si>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</si>
  <si>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</si>
  <si>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</si>
  <si>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</si>
  <si>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r>
      <rPr>
        <sz val="9"/>
        <rFont val="Arial Cyr"/>
        <family val="2"/>
      </rP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</si>
  <si>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Голубова О.А</t>
  </si>
  <si>
    <t xml:space="preserve">                                (должность)                        (подпись)                   (расшифровка подписи)            (телефон, e-mail)</t>
  </si>
  <si>
    <t>"___"___________  20    г.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</si>
  <si>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</si>
  <si>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2017 году не формируются</t>
  </si>
  <si>
    <t>Субсидии на выполнение государственного (муниципального) задания</t>
  </si>
  <si>
    <t>(код вида 4)</t>
  </si>
  <si>
    <t>26 0705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</si>
  <si>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</si>
  <si>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******* Показатели по строке 950 по кодам аналитики в 2016 году не формируются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</si>
  <si>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</si>
  <si>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</si>
  <si>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</si>
  <si>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</si>
  <si>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</si>
  <si>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</si>
  <si>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</si>
  <si>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</si>
  <si>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</si>
  <si>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</si>
  <si>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</si>
  <si>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</si>
  <si>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</si>
  <si>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</si>
  <si>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</si>
  <si>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</si>
  <si>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</si>
  <si>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</si>
  <si>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>07-05</t>
  </si>
  <si>
    <t>10(15)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</si>
  <si>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</si>
  <si>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</si>
  <si>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</si>
  <si>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</si>
  <si>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</si>
  <si>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</si>
  <si>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</si>
  <si>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</si>
  <si>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</si>
  <si>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</si>
  <si>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</si>
  <si>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</si>
  <si>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</si>
  <si>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</si>
  <si>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</si>
  <si>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</si>
  <si>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342</t>
  </si>
  <si>
    <t>Увеличение стоимости материальных запасов (питание) (342)</t>
  </si>
  <si>
    <t>9999/ЕДДС</t>
  </si>
  <si>
    <t>2000/ОКО_ОПС</t>
  </si>
  <si>
    <t>Прочие работы, услуги (226)9999</t>
  </si>
  <si>
    <t>0004/охрана</t>
  </si>
  <si>
    <t>9999/ТКО</t>
  </si>
  <si>
    <t>226-04</t>
  </si>
  <si>
    <t>266-01</t>
  </si>
  <si>
    <r>
      <t>Заработная плата (211)</t>
    </r>
    <r>
      <rPr>
        <b/>
        <sz val="16"/>
        <rFont val="Calibri"/>
        <family val="2"/>
      </rPr>
      <t>больничный</t>
    </r>
  </si>
  <si>
    <t>9999</t>
  </si>
  <si>
    <t>Увеличение стоимости материальных запасов (другие расходы) (346)</t>
  </si>
  <si>
    <t>Увеличение стоимости материальных запасов (другие расходы) (346)9999</t>
  </si>
  <si>
    <t xml:space="preserve">                                         на  1 мая 20 19 г.</t>
  </si>
  <si>
    <t>01.05.2019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</si>
</sst>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</numFmts>
  <fonts count="7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9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name val="Arial Cyr"/>
      <family val="0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 Cyr"/>
      <family val="0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5" borderId="8" applyNumberFormat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9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40" borderId="0" xfId="0" applyFont="1" applyFill="1" applyAlignment="1">
      <alignment horizontal="left"/>
    </xf>
    <xf numFmtId="49" fontId="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49" fontId="14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16" fillId="40" borderId="0" xfId="0" applyFont="1" applyFill="1" applyBorder="1" applyAlignment="1">
      <alignment horizontal="center"/>
    </xf>
    <xf numFmtId="0" fontId="0" fillId="40" borderId="0" xfId="0" applyFont="1" applyFill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15" fillId="40" borderId="0" xfId="0" applyFont="1" applyFill="1" applyAlignment="1">
      <alignment horizontal="center"/>
    </xf>
    <xf numFmtId="49" fontId="16" fillId="40" borderId="0" xfId="0" applyNumberFormat="1" applyFont="1" applyFill="1" applyAlignment="1">
      <alignment horizontal="right"/>
    </xf>
    <xf numFmtId="49" fontId="16" fillId="40" borderId="12" xfId="0" applyNumberFormat="1" applyFont="1" applyFill="1" applyBorder="1" applyAlignment="1">
      <alignment horizontal="center"/>
    </xf>
    <xf numFmtId="49" fontId="16" fillId="40" borderId="13" xfId="0" applyNumberFormat="1" applyFont="1" applyFill="1" applyBorder="1" applyAlignment="1">
      <alignment horizontal="center"/>
    </xf>
    <xf numFmtId="0" fontId="16" fillId="40" borderId="0" xfId="0" applyFont="1" applyFill="1" applyAlignment="1">
      <alignment horizontal="left"/>
    </xf>
    <xf numFmtId="0" fontId="16" fillId="4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16" fillId="40" borderId="14" xfId="0" applyFont="1" applyFill="1" applyBorder="1" applyAlignment="1">
      <alignment horizontal="left"/>
    </xf>
    <xf numFmtId="49" fontId="16" fillId="40" borderId="14" xfId="0" applyNumberFormat="1" applyFont="1" applyFill="1" applyBorder="1" applyAlignment="1">
      <alignment/>
    </xf>
    <xf numFmtId="49" fontId="16" fillId="40" borderId="15" xfId="0" applyNumberFormat="1" applyFont="1" applyFill="1" applyBorder="1" applyAlignment="1">
      <alignment/>
    </xf>
    <xf numFmtId="49" fontId="16" fillId="40" borderId="0" xfId="0" applyNumberFormat="1" applyFont="1" applyFill="1" applyAlignment="1">
      <alignment/>
    </xf>
    <xf numFmtId="49" fontId="16" fillId="40" borderId="15" xfId="0" applyNumberFormat="1" applyFont="1" applyFill="1" applyBorder="1" applyAlignment="1">
      <alignment horizontal="center"/>
    </xf>
    <xf numFmtId="49" fontId="16" fillId="40" borderId="16" xfId="0" applyNumberFormat="1" applyFont="1" applyFill="1" applyBorder="1" applyAlignment="1">
      <alignment horizontal="center"/>
    </xf>
    <xf numFmtId="0" fontId="15" fillId="40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/>
    </xf>
    <xf numFmtId="49" fontId="16" fillId="40" borderId="0" xfId="0" applyNumberFormat="1" applyFont="1" applyFill="1" applyBorder="1" applyAlignment="1">
      <alignment horizontal="center"/>
    </xf>
    <xf numFmtId="0" fontId="0" fillId="40" borderId="14" xfId="0" applyFont="1" applyFill="1" applyBorder="1" applyAlignment="1">
      <alignment horizontal="left"/>
    </xf>
    <xf numFmtId="0" fontId="0" fillId="40" borderId="14" xfId="0" applyFont="1" applyFill="1" applyBorder="1" applyAlignment="1">
      <alignment/>
    </xf>
    <xf numFmtId="49" fontId="0" fillId="40" borderId="14" xfId="0" applyNumberFormat="1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16" fillId="40" borderId="17" xfId="0" applyFont="1" applyFill="1" applyBorder="1" applyAlignment="1">
      <alignment horizontal="left"/>
    </xf>
    <xf numFmtId="0" fontId="16" fillId="40" borderId="17" xfId="0" applyFont="1" applyFill="1" applyBorder="1" applyAlignment="1">
      <alignment horizontal="center"/>
    </xf>
    <xf numFmtId="49" fontId="16" fillId="40" borderId="18" xfId="0" applyNumberFormat="1" applyFont="1" applyFill="1" applyBorder="1" applyAlignment="1">
      <alignment horizontal="center" vertical="center"/>
    </xf>
    <xf numFmtId="49" fontId="16" fillId="40" borderId="19" xfId="0" applyNumberFormat="1" applyFont="1" applyFill="1" applyBorder="1" applyAlignment="1">
      <alignment horizontal="center" vertical="center"/>
    </xf>
    <xf numFmtId="49" fontId="16" fillId="40" borderId="20" xfId="0" applyNumberFormat="1" applyFont="1" applyFill="1" applyBorder="1" applyAlignment="1">
      <alignment horizontal="center" vertical="top"/>
    </xf>
    <xf numFmtId="49" fontId="16" fillId="40" borderId="20" xfId="0" applyNumberFormat="1" applyFont="1" applyFill="1" applyBorder="1" applyAlignment="1">
      <alignment horizontal="center" vertical="center"/>
    </xf>
    <xf numFmtId="49" fontId="0" fillId="40" borderId="21" xfId="0" applyNumberFormat="1" applyFont="1" applyFill="1" applyBorder="1" applyAlignment="1">
      <alignment/>
    </xf>
    <xf numFmtId="49" fontId="16" fillId="40" borderId="22" xfId="0" applyNumberFormat="1" applyFont="1" applyFill="1" applyBorder="1" applyAlignment="1">
      <alignment horizontal="center" vertical="center"/>
    </xf>
    <xf numFmtId="49" fontId="16" fillId="40" borderId="23" xfId="0" applyNumberFormat="1" applyFont="1" applyFill="1" applyBorder="1" applyAlignment="1">
      <alignment horizontal="center" vertical="center"/>
    </xf>
    <xf numFmtId="49" fontId="16" fillId="40" borderId="23" xfId="0" applyNumberFormat="1" applyFont="1" applyFill="1" applyBorder="1" applyAlignment="1">
      <alignment horizontal="center"/>
    </xf>
    <xf numFmtId="49" fontId="16" fillId="40" borderId="24" xfId="0" applyNumberFormat="1" applyFont="1" applyFill="1" applyBorder="1" applyAlignment="1">
      <alignment horizontal="center"/>
    </xf>
    <xf numFmtId="49" fontId="16" fillId="40" borderId="17" xfId="0" applyNumberFormat="1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49" fontId="16" fillId="40" borderId="11" xfId="0" applyNumberFormat="1" applyFont="1" applyFill="1" applyBorder="1" applyAlignment="1">
      <alignment horizontal="center" vertical="center"/>
    </xf>
    <xf numFmtId="49" fontId="16" fillId="40" borderId="25" xfId="0" applyNumberFormat="1" applyFont="1" applyFill="1" applyBorder="1" applyAlignment="1">
      <alignment horizontal="center" vertical="center"/>
    </xf>
    <xf numFmtId="49" fontId="16" fillId="40" borderId="26" xfId="0" applyNumberFormat="1" applyFont="1" applyFill="1" applyBorder="1" applyAlignment="1">
      <alignment horizontal="center" vertical="center"/>
    </xf>
    <xf numFmtId="0" fontId="17" fillId="41" borderId="27" xfId="0" applyFont="1" applyFill="1" applyBorder="1" applyAlignment="1">
      <alignment horizontal="left" wrapText="1"/>
    </xf>
    <xf numFmtId="49" fontId="16" fillId="41" borderId="28" xfId="0" applyNumberFormat="1" applyFont="1" applyFill="1" applyBorder="1" applyAlignment="1">
      <alignment horizontal="center" wrapText="1"/>
    </xf>
    <xf numFmtId="49" fontId="16" fillId="41" borderId="29" xfId="0" applyNumberFormat="1" applyFont="1" applyFill="1" applyBorder="1" applyAlignment="1">
      <alignment horizontal="center" wrapText="1"/>
    </xf>
    <xf numFmtId="4" fontId="16" fillId="41" borderId="29" xfId="0" applyNumberFormat="1" applyFont="1" applyFill="1" applyBorder="1" applyAlignment="1">
      <alignment horizontal="right"/>
    </xf>
    <xf numFmtId="4" fontId="16" fillId="41" borderId="30" xfId="0" applyNumberFormat="1" applyFont="1" applyFill="1" applyBorder="1" applyAlignment="1">
      <alignment horizontal="right"/>
    </xf>
    <xf numFmtId="4" fontId="16" fillId="41" borderId="31" xfId="0" applyNumberFormat="1" applyFont="1" applyFill="1" applyBorder="1" applyAlignment="1">
      <alignment horizontal="right"/>
    </xf>
    <xf numFmtId="0" fontId="19" fillId="0" borderId="32" xfId="68" applyFont="1" applyBorder="1" applyAlignment="1">
      <alignment horizontal="left" vertical="top" indent="1"/>
      <protection/>
    </xf>
    <xf numFmtId="49" fontId="20" fillId="0" borderId="33" xfId="68" applyNumberFormat="1" applyFont="1" applyBorder="1" applyAlignment="1">
      <alignment horizontal="center" wrapText="1"/>
      <protection/>
    </xf>
    <xf numFmtId="0" fontId="20" fillId="0" borderId="34" xfId="68" applyFont="1" applyBorder="1" applyAlignment="1">
      <alignment horizontal="center" wrapText="1"/>
      <protection/>
    </xf>
    <xf numFmtId="4" fontId="16" fillId="40" borderId="29" xfId="0" applyNumberFormat="1" applyFont="1" applyFill="1" applyBorder="1" applyAlignment="1">
      <alignment horizontal="right"/>
    </xf>
    <xf numFmtId="4" fontId="16" fillId="40" borderId="30" xfId="0" applyNumberFormat="1" applyFont="1" applyFill="1" applyBorder="1" applyAlignment="1">
      <alignment horizontal="right"/>
    </xf>
    <xf numFmtId="4" fontId="16" fillId="40" borderId="31" xfId="0" applyNumberFormat="1" applyFont="1" applyFill="1" applyBorder="1" applyAlignment="1">
      <alignment horizontal="right"/>
    </xf>
    <xf numFmtId="0" fontId="19" fillId="0" borderId="35" xfId="68" applyFont="1" applyBorder="1" applyAlignment="1">
      <alignment horizontal="left" vertical="top" indent="1"/>
      <protection/>
    </xf>
    <xf numFmtId="0" fontId="19" fillId="0" borderId="35" xfId="68" applyFont="1" applyBorder="1" applyAlignment="1">
      <alignment horizontal="left" vertical="top" wrapText="1" indent="1"/>
      <protection/>
    </xf>
    <xf numFmtId="0" fontId="21" fillId="0" borderId="36" xfId="68" applyFont="1" applyBorder="1" applyAlignment="1">
      <alignment horizontal="left" vertical="top" indent="2"/>
      <protection/>
    </xf>
    <xf numFmtId="49" fontId="20" fillId="0" borderId="37" xfId="68" applyNumberFormat="1" applyFont="1" applyBorder="1" applyAlignment="1">
      <alignment horizontal="center" wrapText="1"/>
      <protection/>
    </xf>
    <xf numFmtId="0" fontId="20" fillId="0" borderId="23" xfId="68" applyFont="1" applyBorder="1" applyAlignment="1">
      <alignment horizontal="center" wrapText="1"/>
      <protection/>
    </xf>
    <xf numFmtId="4" fontId="16" fillId="40" borderId="23" xfId="0" applyNumberFormat="1" applyFont="1" applyFill="1" applyBorder="1" applyAlignment="1">
      <alignment horizontal="right"/>
    </xf>
    <xf numFmtId="4" fontId="16" fillId="40" borderId="24" xfId="0" applyNumberFormat="1" applyFont="1" applyFill="1" applyBorder="1" applyAlignment="1">
      <alignment horizontal="right"/>
    </xf>
    <xf numFmtId="4" fontId="16" fillId="40" borderId="38" xfId="0" applyNumberFormat="1" applyFont="1" applyFill="1" applyBorder="1" applyAlignment="1">
      <alignment horizontal="right"/>
    </xf>
    <xf numFmtId="0" fontId="19" fillId="0" borderId="32" xfId="68" applyFont="1" applyBorder="1" applyAlignment="1">
      <alignment horizontal="left" vertical="top" wrapText="1" indent="2"/>
      <protection/>
    </xf>
    <xf numFmtId="49" fontId="20" fillId="0" borderId="39" xfId="68" applyNumberFormat="1" applyFont="1" applyBorder="1" applyAlignment="1">
      <alignment horizontal="center" wrapText="1"/>
      <protection/>
    </xf>
    <xf numFmtId="0" fontId="20" fillId="0" borderId="18" xfId="68" applyFont="1" applyBorder="1" applyAlignment="1">
      <alignment horizontal="center" wrapText="1"/>
      <protection/>
    </xf>
    <xf numFmtId="0" fontId="19" fillId="0" borderId="35" xfId="68" applyFont="1" applyBorder="1" applyAlignment="1">
      <alignment horizontal="left" vertical="top" wrapText="1" indent="2"/>
      <protection/>
    </xf>
    <xf numFmtId="0" fontId="19" fillId="0" borderId="32" xfId="68" applyFont="1" applyBorder="1" applyAlignment="1">
      <alignment horizontal="left" vertical="top" indent="2"/>
      <protection/>
    </xf>
    <xf numFmtId="0" fontId="19" fillId="0" borderId="35" xfId="68" applyFont="1" applyBorder="1" applyAlignment="1">
      <alignment horizontal="left" vertical="top" indent="2"/>
      <protection/>
    </xf>
    <xf numFmtId="0" fontId="19" fillId="41" borderId="35" xfId="68" applyFont="1" applyFill="1" applyBorder="1" applyAlignment="1">
      <alignment horizontal="left" vertical="top" indent="1"/>
      <protection/>
    </xf>
    <xf numFmtId="49" fontId="20" fillId="41" borderId="33" xfId="68" applyNumberFormat="1" applyFont="1" applyFill="1" applyBorder="1" applyAlignment="1">
      <alignment horizontal="center" wrapText="1"/>
      <protection/>
    </xf>
    <xf numFmtId="0" fontId="20" fillId="41" borderId="34" xfId="68" applyFont="1" applyFill="1" applyBorder="1" applyAlignment="1">
      <alignment horizontal="center" wrapText="1"/>
      <protection/>
    </xf>
    <xf numFmtId="0" fontId="21" fillId="0" borderId="0" xfId="68" applyFont="1" applyBorder="1" applyAlignment="1">
      <alignment horizontal="left" vertical="top" wrapText="1"/>
      <protection/>
    </xf>
    <xf numFmtId="172" fontId="16" fillId="4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40" borderId="24" xfId="0" applyFont="1" applyFill="1" applyBorder="1" applyAlignment="1">
      <alignment horizontal="left"/>
    </xf>
    <xf numFmtId="0" fontId="16" fillId="40" borderId="24" xfId="0" applyFont="1" applyFill="1" applyBorder="1" applyAlignment="1">
      <alignment horizontal="center"/>
    </xf>
    <xf numFmtId="49" fontId="16" fillId="40" borderId="40" xfId="0" applyNumberFormat="1" applyFont="1" applyFill="1" applyBorder="1" applyAlignment="1">
      <alignment horizontal="center" vertical="center"/>
    </xf>
    <xf numFmtId="49" fontId="16" fillId="40" borderId="24" xfId="0" applyNumberFormat="1" applyFont="1" applyFill="1" applyBorder="1" applyAlignment="1">
      <alignment horizontal="center" vertical="center"/>
    </xf>
    <xf numFmtId="0" fontId="16" fillId="40" borderId="29" xfId="0" applyFont="1" applyFill="1" applyBorder="1" applyAlignment="1">
      <alignment horizontal="left"/>
    </xf>
    <xf numFmtId="0" fontId="16" fillId="40" borderId="29" xfId="0" applyFont="1" applyFill="1" applyBorder="1" applyAlignment="1">
      <alignment horizontal="center"/>
    </xf>
    <xf numFmtId="49" fontId="16" fillId="40" borderId="30" xfId="0" applyNumberFormat="1" applyFont="1" applyFill="1" applyBorder="1" applyAlignment="1">
      <alignment horizontal="center" vertical="center"/>
    </xf>
    <xf numFmtId="49" fontId="16" fillId="40" borderId="29" xfId="0" applyNumberFormat="1" applyFont="1" applyFill="1" applyBorder="1" applyAlignment="1">
      <alignment horizontal="center" vertical="center"/>
    </xf>
    <xf numFmtId="49" fontId="16" fillId="40" borderId="41" xfId="0" applyNumberFormat="1" applyFont="1" applyFill="1" applyBorder="1" applyAlignment="1">
      <alignment horizontal="center" vertical="center"/>
    </xf>
    <xf numFmtId="49" fontId="16" fillId="41" borderId="42" xfId="0" applyNumberFormat="1" applyFont="1" applyFill="1" applyBorder="1" applyAlignment="1">
      <alignment horizontal="center" wrapText="1"/>
    </xf>
    <xf numFmtId="49" fontId="16" fillId="41" borderId="43" xfId="0" applyNumberFormat="1" applyFont="1" applyFill="1" applyBorder="1" applyAlignment="1">
      <alignment horizontal="center" wrapText="1"/>
    </xf>
    <xf numFmtId="4" fontId="16" fillId="41" borderId="43" xfId="0" applyNumberFormat="1" applyFont="1" applyFill="1" applyBorder="1" applyAlignment="1">
      <alignment horizontal="right"/>
    </xf>
    <xf numFmtId="4" fontId="16" fillId="41" borderId="30" xfId="0" applyNumberFormat="1" applyFont="1" applyFill="1" applyBorder="1" applyAlignment="1">
      <alignment horizontal="center"/>
    </xf>
    <xf numFmtId="0" fontId="16" fillId="40" borderId="44" xfId="0" applyFont="1" applyFill="1" applyBorder="1" applyAlignment="1">
      <alignment horizontal="left" wrapText="1" indent="2"/>
    </xf>
    <xf numFmtId="49" fontId="16" fillId="40" borderId="45" xfId="0" applyNumberFormat="1" applyFont="1" applyFill="1" applyBorder="1" applyAlignment="1">
      <alignment horizontal="center" wrapText="1"/>
    </xf>
    <xf numFmtId="49" fontId="16" fillId="40" borderId="23" xfId="0" applyNumberFormat="1" applyFont="1" applyFill="1" applyBorder="1" applyAlignment="1">
      <alignment horizontal="center" wrapText="1"/>
    </xf>
    <xf numFmtId="4" fontId="16" fillId="40" borderId="18" xfId="0" applyNumberFormat="1" applyFont="1" applyFill="1" applyBorder="1" applyAlignment="1">
      <alignment horizontal="center"/>
    </xf>
    <xf numFmtId="4" fontId="16" fillId="40" borderId="17" xfId="0" applyNumberFormat="1" applyFont="1" applyFill="1" applyBorder="1" applyAlignment="1">
      <alignment horizontal="center"/>
    </xf>
    <xf numFmtId="4" fontId="16" fillId="40" borderId="46" xfId="0" applyNumberFormat="1" applyFont="1" applyFill="1" applyBorder="1" applyAlignment="1">
      <alignment horizontal="center"/>
    </xf>
    <xf numFmtId="0" fontId="22" fillId="40" borderId="32" xfId="0" applyFont="1" applyFill="1" applyBorder="1" applyAlignment="1">
      <alignment horizontal="left" wrapText="1" indent="1"/>
    </xf>
    <xf numFmtId="49" fontId="16" fillId="40" borderId="47" xfId="0" applyNumberFormat="1" applyFont="1" applyFill="1" applyBorder="1" applyAlignment="1">
      <alignment horizontal="center"/>
    </xf>
    <xf numFmtId="49" fontId="16" fillId="40" borderId="30" xfId="0" applyNumberFormat="1" applyFont="1" applyFill="1" applyBorder="1" applyAlignment="1">
      <alignment horizontal="center"/>
    </xf>
    <xf numFmtId="4" fontId="16" fillId="42" borderId="30" xfId="0" applyNumberFormat="1" applyFont="1" applyFill="1" applyBorder="1" applyAlignment="1">
      <alignment horizontal="right"/>
    </xf>
    <xf numFmtId="4" fontId="16" fillId="40" borderId="30" xfId="0" applyNumberFormat="1" applyFont="1" applyFill="1" applyBorder="1" applyAlignment="1">
      <alignment horizontal="center"/>
    </xf>
    <xf numFmtId="0" fontId="23" fillId="42" borderId="32" xfId="0" applyFont="1" applyFill="1" applyBorder="1" applyAlignment="1">
      <alignment horizontal="left" wrapText="1" indent="1"/>
    </xf>
    <xf numFmtId="49" fontId="16" fillId="42" borderId="33" xfId="0" applyNumberFormat="1" applyFont="1" applyFill="1" applyBorder="1" applyAlignment="1">
      <alignment horizontal="center"/>
    </xf>
    <xf numFmtId="49" fontId="16" fillId="42" borderId="30" xfId="0" applyNumberFormat="1" applyFont="1" applyFill="1" applyBorder="1" applyAlignment="1">
      <alignment horizontal="center"/>
    </xf>
    <xf numFmtId="4" fontId="16" fillId="42" borderId="30" xfId="0" applyNumberFormat="1" applyFont="1" applyFill="1" applyBorder="1" applyAlignment="1">
      <alignment horizontal="center"/>
    </xf>
    <xf numFmtId="4" fontId="16" fillId="42" borderId="31" xfId="0" applyNumberFormat="1" applyFont="1" applyFill="1" applyBorder="1" applyAlignment="1">
      <alignment horizontal="right"/>
    </xf>
    <xf numFmtId="0" fontId="16" fillId="40" borderId="48" xfId="0" applyFont="1" applyFill="1" applyBorder="1" applyAlignment="1">
      <alignment horizontal="left" wrapText="1" indent="2"/>
    </xf>
    <xf numFmtId="49" fontId="16" fillId="40" borderId="33" xfId="0" applyNumberFormat="1" applyFont="1" applyFill="1" applyBorder="1" applyAlignment="1">
      <alignment horizontal="center"/>
    </xf>
    <xf numFmtId="49" fontId="16" fillId="40" borderId="41" xfId="0" applyNumberFormat="1" applyFont="1" applyFill="1" applyBorder="1" applyAlignment="1">
      <alignment horizontal="center"/>
    </xf>
    <xf numFmtId="0" fontId="16" fillId="40" borderId="32" xfId="0" applyFont="1" applyFill="1" applyBorder="1" applyAlignment="1">
      <alignment horizontal="left" wrapText="1" indent="2"/>
    </xf>
    <xf numFmtId="4" fontId="16" fillId="40" borderId="29" xfId="0" applyNumberFormat="1" applyFont="1" applyFill="1" applyBorder="1" applyAlignment="1">
      <alignment horizontal="center"/>
    </xf>
    <xf numFmtId="4" fontId="16" fillId="40" borderId="31" xfId="0" applyNumberFormat="1" applyFont="1" applyFill="1" applyBorder="1" applyAlignment="1">
      <alignment horizontal="center"/>
    </xf>
    <xf numFmtId="0" fontId="16" fillId="42" borderId="32" xfId="0" applyFont="1" applyFill="1" applyBorder="1" applyAlignment="1">
      <alignment horizontal="left" wrapText="1" indent="2"/>
    </xf>
    <xf numFmtId="49" fontId="16" fillId="42" borderId="41" xfId="0" applyNumberFormat="1" applyFont="1" applyFill="1" applyBorder="1" applyAlignment="1">
      <alignment horizontal="center"/>
    </xf>
    <xf numFmtId="0" fontId="23" fillId="40" borderId="32" xfId="0" applyFont="1" applyFill="1" applyBorder="1" applyAlignment="1">
      <alignment horizontal="left" wrapText="1" indent="1"/>
    </xf>
    <xf numFmtId="49" fontId="16" fillId="40" borderId="19" xfId="0" applyNumberFormat="1" applyFont="1" applyFill="1" applyBorder="1" applyAlignment="1">
      <alignment horizontal="center"/>
    </xf>
    <xf numFmtId="4" fontId="16" fillId="40" borderId="34" xfId="0" applyNumberFormat="1" applyFont="1" applyFill="1" applyBorder="1" applyAlignment="1">
      <alignment horizontal="center"/>
    </xf>
    <xf numFmtId="4" fontId="16" fillId="40" borderId="21" xfId="0" applyNumberFormat="1" applyFont="1" applyFill="1" applyBorder="1" applyAlignment="1">
      <alignment horizontal="center"/>
    </xf>
    <xf numFmtId="4" fontId="16" fillId="40" borderId="49" xfId="0" applyNumberFormat="1" applyFont="1" applyFill="1" applyBorder="1" applyAlignment="1">
      <alignment horizontal="center"/>
    </xf>
    <xf numFmtId="0" fontId="16" fillId="40" borderId="0" xfId="0" applyFont="1" applyFill="1" applyBorder="1" applyAlignment="1">
      <alignment horizontal="left" wrapText="1" indent="2"/>
    </xf>
    <xf numFmtId="0" fontId="22" fillId="42" borderId="32" xfId="0" applyFont="1" applyFill="1" applyBorder="1" applyAlignment="1">
      <alignment horizontal="left" wrapText="1" indent="1"/>
    </xf>
    <xf numFmtId="49" fontId="17" fillId="42" borderId="28" xfId="0" applyNumberFormat="1" applyFont="1" applyFill="1" applyBorder="1" applyAlignment="1">
      <alignment horizontal="center"/>
    </xf>
    <xf numFmtId="49" fontId="17" fillId="42" borderId="50" xfId="0" applyNumberFormat="1" applyFont="1" applyFill="1" applyBorder="1" applyAlignment="1">
      <alignment horizontal="center"/>
    </xf>
    <xf numFmtId="4" fontId="16" fillId="42" borderId="43" xfId="0" applyNumberFormat="1" applyFont="1" applyFill="1" applyBorder="1" applyAlignment="1">
      <alignment horizontal="right"/>
    </xf>
    <xf numFmtId="0" fontId="23" fillId="40" borderId="32" xfId="0" applyFont="1" applyFill="1" applyBorder="1" applyAlignment="1">
      <alignment horizontal="left" wrapText="1" indent="1"/>
    </xf>
    <xf numFmtId="49" fontId="16" fillId="40" borderId="33" xfId="0" applyNumberFormat="1" applyFont="1" applyFill="1" applyBorder="1" applyAlignment="1">
      <alignment horizontal="center"/>
    </xf>
    <xf numFmtId="49" fontId="16" fillId="40" borderId="41" xfId="0" applyNumberFormat="1" applyFont="1" applyFill="1" applyBorder="1" applyAlignment="1">
      <alignment horizontal="center"/>
    </xf>
    <xf numFmtId="4" fontId="16" fillId="40" borderId="30" xfId="0" applyNumberFormat="1" applyFont="1" applyFill="1" applyBorder="1" applyAlignment="1">
      <alignment horizontal="right"/>
    </xf>
    <xf numFmtId="4" fontId="16" fillId="40" borderId="29" xfId="0" applyNumberFormat="1" applyFont="1" applyFill="1" applyBorder="1" applyAlignment="1">
      <alignment horizontal="right"/>
    </xf>
    <xf numFmtId="4" fontId="16" fillId="40" borderId="31" xfId="0" applyNumberFormat="1" applyFont="1" applyFill="1" applyBorder="1" applyAlignment="1">
      <alignment horizontal="right"/>
    </xf>
    <xf numFmtId="0" fontId="16" fillId="40" borderId="32" xfId="0" applyFont="1" applyFill="1" applyBorder="1" applyAlignment="1">
      <alignment horizontal="left" wrapText="1" indent="2"/>
    </xf>
    <xf numFmtId="49" fontId="16" fillId="40" borderId="51" xfId="0" applyNumberFormat="1" applyFont="1" applyFill="1" applyBorder="1" applyAlignment="1">
      <alignment horizontal="center"/>
    </xf>
    <xf numFmtId="0" fontId="16" fillId="40" borderId="35" xfId="0" applyFont="1" applyFill="1" applyBorder="1" applyAlignment="1">
      <alignment horizontal="left" wrapText="1" indent="2"/>
    </xf>
    <xf numFmtId="0" fontId="16" fillId="42" borderId="35" xfId="0" applyFont="1" applyFill="1" applyBorder="1" applyAlignment="1">
      <alignment horizontal="left" wrapText="1" indent="2"/>
    </xf>
    <xf numFmtId="49" fontId="16" fillId="42" borderId="33" xfId="0" applyNumberFormat="1" applyFont="1" applyFill="1" applyBorder="1" applyAlignment="1">
      <alignment horizontal="center"/>
    </xf>
    <xf numFmtId="49" fontId="16" fillId="42" borderId="41" xfId="0" applyNumberFormat="1" applyFont="1" applyFill="1" applyBorder="1" applyAlignment="1">
      <alignment horizontal="center"/>
    </xf>
    <xf numFmtId="4" fontId="16" fillId="42" borderId="30" xfId="0" applyNumberFormat="1" applyFont="1" applyFill="1" applyBorder="1" applyAlignment="1">
      <alignment horizontal="right"/>
    </xf>
    <xf numFmtId="49" fontId="16" fillId="40" borderId="47" xfId="0" applyNumberFormat="1" applyFont="1" applyFill="1" applyBorder="1" applyAlignment="1">
      <alignment horizontal="center"/>
    </xf>
    <xf numFmtId="0" fontId="20" fillId="42" borderId="33" xfId="70" applyFont="1" applyFill="1" applyBorder="1" applyAlignment="1">
      <alignment horizontal="center" wrapText="1"/>
      <protection/>
    </xf>
    <xf numFmtId="0" fontId="20" fillId="42" borderId="34" xfId="70" applyFont="1" applyFill="1" applyBorder="1" applyAlignment="1">
      <alignment horizontal="center" wrapText="1"/>
      <protection/>
    </xf>
    <xf numFmtId="4" fontId="24" fillId="0" borderId="34" xfId="70" applyNumberFormat="1" applyFont="1" applyBorder="1" applyAlignment="1">
      <alignment horizontal="right" wrapText="1"/>
      <protection/>
    </xf>
    <xf numFmtId="4" fontId="24" fillId="42" borderId="34" xfId="70" applyNumberFormat="1" applyFont="1" applyFill="1" applyBorder="1" applyAlignment="1">
      <alignment horizontal="right" wrapText="1"/>
      <protection/>
    </xf>
    <xf numFmtId="0" fontId="20" fillId="0" borderId="41" xfId="70" applyFont="1" applyBorder="1" applyAlignment="1">
      <alignment horizontal="center" wrapText="1"/>
      <protection/>
    </xf>
    <xf numFmtId="4" fontId="24" fillId="0" borderId="30" xfId="70" applyNumberFormat="1" applyFont="1" applyBorder="1" applyAlignment="1">
      <alignment horizontal="right" wrapText="1"/>
      <protection/>
    </xf>
    <xf numFmtId="4" fontId="24" fillId="0" borderId="29" xfId="70" applyNumberFormat="1" applyFont="1" applyBorder="1" applyAlignment="1">
      <alignment horizontal="right" wrapText="1"/>
      <protection/>
    </xf>
    <xf numFmtId="0" fontId="22" fillId="42" borderId="32" xfId="0" applyFont="1" applyFill="1" applyBorder="1" applyAlignment="1">
      <alignment horizontal="left" wrapText="1" indent="1"/>
    </xf>
    <xf numFmtId="4" fontId="16" fillId="42" borderId="29" xfId="0" applyNumberFormat="1" applyFont="1" applyFill="1" applyBorder="1" applyAlignment="1">
      <alignment horizontal="right"/>
    </xf>
    <xf numFmtId="0" fontId="16" fillId="40" borderId="35" xfId="0" applyFont="1" applyFill="1" applyBorder="1" applyAlignment="1">
      <alignment horizontal="left" wrapText="1" indent="2"/>
    </xf>
    <xf numFmtId="49" fontId="16" fillId="40" borderId="52" xfId="0" applyNumberFormat="1" applyFont="1" applyFill="1" applyBorder="1" applyAlignment="1">
      <alignment horizontal="center"/>
    </xf>
    <xf numFmtId="49" fontId="16" fillId="40" borderId="26" xfId="0" applyNumberFormat="1" applyFont="1" applyFill="1" applyBorder="1" applyAlignment="1">
      <alignment horizontal="center"/>
    </xf>
    <xf numFmtId="4" fontId="16" fillId="40" borderId="11" xfId="0" applyNumberFormat="1" applyFont="1" applyFill="1" applyBorder="1" applyAlignment="1">
      <alignment horizontal="right"/>
    </xf>
    <xf numFmtId="4" fontId="16" fillId="40" borderId="25" xfId="0" applyNumberFormat="1" applyFont="1" applyFill="1" applyBorder="1" applyAlignment="1">
      <alignment horizontal="right"/>
    </xf>
    <xf numFmtId="4" fontId="16" fillId="40" borderId="53" xfId="0" applyNumberFormat="1" applyFont="1" applyFill="1" applyBorder="1" applyAlignment="1">
      <alignment horizontal="right"/>
    </xf>
    <xf numFmtId="49" fontId="16" fillId="40" borderId="28" xfId="0" applyNumberFormat="1" applyFont="1" applyFill="1" applyBorder="1" applyAlignment="1">
      <alignment horizontal="center"/>
    </xf>
    <xf numFmtId="49" fontId="16" fillId="40" borderId="43" xfId="0" applyNumberFormat="1" applyFont="1" applyFill="1" applyBorder="1" applyAlignment="1">
      <alignment horizontal="center"/>
    </xf>
    <xf numFmtId="4" fontId="16" fillId="40" borderId="54" xfId="0" applyNumberFormat="1" applyFont="1" applyFill="1" applyBorder="1" applyAlignment="1">
      <alignment horizontal="right"/>
    </xf>
    <xf numFmtId="4" fontId="16" fillId="40" borderId="43" xfId="0" applyNumberFormat="1" applyFont="1" applyFill="1" applyBorder="1" applyAlignment="1">
      <alignment horizontal="right"/>
    </xf>
    <xf numFmtId="4" fontId="16" fillId="40" borderId="55" xfId="0" applyNumberFormat="1" applyFont="1" applyFill="1" applyBorder="1" applyAlignment="1">
      <alignment horizontal="right"/>
    </xf>
    <xf numFmtId="49" fontId="16" fillId="40" borderId="34" xfId="0" applyNumberFormat="1" applyFont="1" applyFill="1" applyBorder="1" applyAlignment="1">
      <alignment horizontal="center"/>
    </xf>
    <xf numFmtId="0" fontId="20" fillId="0" borderId="37" xfId="70" applyFont="1" applyBorder="1" applyAlignment="1">
      <alignment horizontal="center" wrapText="1"/>
      <protection/>
    </xf>
    <xf numFmtId="4" fontId="24" fillId="0" borderId="23" xfId="70" applyNumberFormat="1" applyFont="1" applyBorder="1" applyAlignment="1">
      <alignment horizontal="right" wrapText="1"/>
      <protection/>
    </xf>
    <xf numFmtId="4" fontId="16" fillId="40" borderId="34" xfId="0" applyNumberFormat="1" applyFont="1" applyFill="1" applyBorder="1" applyAlignment="1">
      <alignment horizontal="right"/>
    </xf>
    <xf numFmtId="4" fontId="24" fillId="0" borderId="38" xfId="70" applyNumberFormat="1" applyFont="1" applyBorder="1" applyAlignment="1">
      <alignment horizontal="right" wrapText="1"/>
      <protection/>
    </xf>
    <xf numFmtId="4" fontId="24" fillId="0" borderId="34" xfId="70" applyNumberFormat="1" applyFont="1" applyBorder="1" applyAlignment="1">
      <alignment horizontal="right" wrapText="1"/>
      <protection/>
    </xf>
    <xf numFmtId="0" fontId="20" fillId="0" borderId="33" xfId="70" applyFont="1" applyBorder="1" applyAlignment="1">
      <alignment horizontal="center" wrapText="1"/>
      <protection/>
    </xf>
    <xf numFmtId="0" fontId="20" fillId="0" borderId="34" xfId="70" applyFont="1" applyBorder="1" applyAlignment="1">
      <alignment horizontal="center" wrapText="1"/>
      <protection/>
    </xf>
    <xf numFmtId="0" fontId="20" fillId="0" borderId="52" xfId="70" applyFont="1" applyBorder="1" applyAlignment="1">
      <alignment horizontal="center" wrapText="1"/>
      <protection/>
    </xf>
    <xf numFmtId="0" fontId="20" fillId="0" borderId="11" xfId="70" applyFont="1" applyBorder="1" applyAlignment="1">
      <alignment horizontal="center" wrapText="1"/>
      <protection/>
    </xf>
    <xf numFmtId="4" fontId="24" fillId="0" borderId="11" xfId="70" applyNumberFormat="1" applyFont="1" applyBorder="1" applyAlignment="1">
      <alignment horizontal="right" wrapText="1"/>
      <protection/>
    </xf>
    <xf numFmtId="4" fontId="24" fillId="0" borderId="53" xfId="70" applyNumberFormat="1" applyFont="1" applyBorder="1" applyAlignment="1">
      <alignment horizontal="right" wrapText="1"/>
      <protection/>
    </xf>
    <xf numFmtId="0" fontId="17" fillId="40" borderId="56" xfId="0" applyFont="1" applyFill="1" applyBorder="1" applyAlignment="1">
      <alignment horizontal="left" wrapText="1"/>
    </xf>
    <xf numFmtId="0" fontId="16" fillId="40" borderId="57" xfId="0" applyFont="1" applyFill="1" applyBorder="1" applyAlignment="1">
      <alignment horizontal="center" wrapText="1"/>
    </xf>
    <xf numFmtId="4" fontId="16" fillId="42" borderId="58" xfId="0" applyNumberFormat="1" applyFont="1" applyFill="1" applyBorder="1" applyAlignment="1">
      <alignment horizontal="right"/>
    </xf>
    <xf numFmtId="4" fontId="16" fillId="40" borderId="58" xfId="0" applyNumberFormat="1" applyFont="1" applyFill="1" applyBorder="1" applyAlignment="1">
      <alignment horizontal="right"/>
    </xf>
    <xf numFmtId="4" fontId="16" fillId="40" borderId="59" xfId="0" applyNumberFormat="1" applyFont="1" applyFill="1" applyBorder="1" applyAlignment="1">
      <alignment horizontal="right"/>
    </xf>
    <xf numFmtId="49" fontId="16" fillId="40" borderId="60" xfId="0" applyNumberFormat="1" applyFont="1" applyFill="1" applyBorder="1" applyAlignment="1">
      <alignment horizontal="center"/>
    </xf>
    <xf numFmtId="0" fontId="16" fillId="40" borderId="0" xfId="0" applyFont="1" applyFill="1" applyBorder="1" applyAlignment="1">
      <alignment horizontal="left" wrapText="1"/>
    </xf>
    <xf numFmtId="49" fontId="16" fillId="40" borderId="0" xfId="0" applyNumberFormat="1" applyFont="1" applyFill="1" applyBorder="1" applyAlignment="1">
      <alignment horizontal="right"/>
    </xf>
    <xf numFmtId="49" fontId="0" fillId="40" borderId="14" xfId="0" applyNumberFormat="1" applyFont="1" applyFill="1" applyBorder="1" applyAlignment="1">
      <alignment horizontal="left"/>
    </xf>
    <xf numFmtId="0" fontId="0" fillId="40" borderId="17" xfId="0" applyFont="1" applyFill="1" applyBorder="1" applyAlignment="1">
      <alignment horizontal="left"/>
    </xf>
    <xf numFmtId="0" fontId="17" fillId="40" borderId="32" xfId="0" applyFont="1" applyFill="1" applyBorder="1" applyAlignment="1">
      <alignment horizontal="left" wrapText="1"/>
    </xf>
    <xf numFmtId="49" fontId="16" fillId="40" borderId="28" xfId="0" applyNumberFormat="1" applyFont="1" applyFill="1" applyBorder="1" applyAlignment="1">
      <alignment horizontal="center" wrapText="1"/>
    </xf>
    <xf numFmtId="49" fontId="16" fillId="40" borderId="54" xfId="0" applyNumberFormat="1" applyFont="1" applyFill="1" applyBorder="1" applyAlignment="1">
      <alignment horizontal="center" wrapText="1"/>
    </xf>
    <xf numFmtId="4" fontId="16" fillId="42" borderId="54" xfId="0" applyNumberFormat="1" applyFont="1" applyFill="1" applyBorder="1" applyAlignment="1">
      <alignment horizontal="right" wrapText="1"/>
    </xf>
    <xf numFmtId="4" fontId="16" fillId="40" borderId="54" xfId="0" applyNumberFormat="1" applyFont="1" applyFill="1" applyBorder="1" applyAlignment="1">
      <alignment horizontal="right" wrapText="1"/>
    </xf>
    <xf numFmtId="49" fontId="16" fillId="40" borderId="37" xfId="0" applyNumberFormat="1" applyFont="1" applyFill="1" applyBorder="1" applyAlignment="1">
      <alignment horizontal="center" wrapText="1"/>
    </xf>
    <xf numFmtId="49" fontId="16" fillId="40" borderId="24" xfId="0" applyNumberFormat="1" applyFont="1" applyFill="1" applyBorder="1" applyAlignment="1">
      <alignment horizontal="center" wrapText="1"/>
    </xf>
    <xf numFmtId="49" fontId="16" fillId="40" borderId="17" xfId="0" applyNumberFormat="1" applyFont="1" applyFill="1" applyBorder="1" applyAlignment="1">
      <alignment horizontal="center"/>
    </xf>
    <xf numFmtId="49" fontId="16" fillId="40" borderId="18" xfId="0" applyNumberFormat="1" applyFont="1" applyFill="1" applyBorder="1" applyAlignment="1">
      <alignment horizontal="center"/>
    </xf>
    <xf numFmtId="49" fontId="16" fillId="40" borderId="46" xfId="0" applyNumberFormat="1" applyFont="1" applyFill="1" applyBorder="1" applyAlignment="1">
      <alignment horizontal="center"/>
    </xf>
    <xf numFmtId="49" fontId="16" fillId="40" borderId="51" xfId="0" applyNumberFormat="1" applyFont="1" applyFill="1" applyBorder="1" applyAlignment="1">
      <alignment horizontal="center" wrapText="1"/>
    </xf>
    <xf numFmtId="49" fontId="16" fillId="40" borderId="29" xfId="0" applyNumberFormat="1" applyFont="1" applyFill="1" applyBorder="1" applyAlignment="1">
      <alignment horizontal="center" wrapText="1"/>
    </xf>
    <xf numFmtId="49" fontId="16" fillId="40" borderId="29" xfId="0" applyNumberFormat="1" applyFont="1" applyFill="1" applyBorder="1" applyAlignment="1">
      <alignment horizontal="center"/>
    </xf>
    <xf numFmtId="49" fontId="16" fillId="40" borderId="31" xfId="0" applyNumberFormat="1" applyFont="1" applyFill="1" applyBorder="1" applyAlignment="1">
      <alignment horizontal="center"/>
    </xf>
    <xf numFmtId="0" fontId="16" fillId="40" borderId="32" xfId="0" applyFont="1" applyFill="1" applyBorder="1" applyAlignment="1">
      <alignment horizontal="left" wrapText="1" indent="1"/>
    </xf>
    <xf numFmtId="0" fontId="25" fillId="0" borderId="51" xfId="68" applyFont="1" applyBorder="1" applyAlignment="1">
      <alignment horizontal="center" wrapText="1"/>
      <protection/>
    </xf>
    <xf numFmtId="0" fontId="24" fillId="0" borderId="30" xfId="68" applyFont="1" applyBorder="1" applyAlignment="1">
      <alignment horizontal="center" wrapText="1"/>
      <protection/>
    </xf>
    <xf numFmtId="0" fontId="25" fillId="0" borderId="33" xfId="68" applyFont="1" applyBorder="1" applyAlignment="1">
      <alignment horizontal="center" wrapText="1"/>
      <protection/>
    </xf>
    <xf numFmtId="0" fontId="24" fillId="0" borderId="34" xfId="68" applyFont="1" applyBorder="1" applyAlignment="1">
      <alignment horizontal="center" wrapText="1"/>
      <protection/>
    </xf>
    <xf numFmtId="0" fontId="25" fillId="0" borderId="33" xfId="70" applyFont="1" applyBorder="1" applyAlignment="1">
      <alignment horizontal="center" wrapText="1"/>
      <protection/>
    </xf>
    <xf numFmtId="0" fontId="24" fillId="0" borderId="34" xfId="70" applyFont="1" applyBorder="1" applyAlignment="1">
      <alignment horizontal="center" wrapText="1"/>
      <protection/>
    </xf>
    <xf numFmtId="0" fontId="25" fillId="0" borderId="37" xfId="70" applyFont="1" applyBorder="1" applyAlignment="1">
      <alignment horizontal="center" wrapText="1"/>
      <protection/>
    </xf>
    <xf numFmtId="0" fontId="24" fillId="0" borderId="23" xfId="70" applyFont="1" applyBorder="1" applyAlignment="1">
      <alignment horizontal="center" wrapText="1"/>
      <protection/>
    </xf>
    <xf numFmtId="0" fontId="24" fillId="0" borderId="24" xfId="70" applyFont="1" applyBorder="1" applyAlignment="1">
      <alignment horizontal="center" wrapText="1"/>
      <protection/>
    </xf>
    <xf numFmtId="49" fontId="26" fillId="40" borderId="33" xfId="0" applyNumberFormat="1" applyFont="1" applyFill="1" applyBorder="1" applyAlignment="1">
      <alignment horizontal="center" wrapText="1"/>
    </xf>
    <xf numFmtId="49" fontId="16" fillId="40" borderId="34" xfId="0" applyNumberFormat="1" applyFont="1" applyFill="1" applyBorder="1" applyAlignment="1">
      <alignment horizontal="center" wrapText="1"/>
    </xf>
    <xf numFmtId="0" fontId="16" fillId="40" borderId="32" xfId="0" applyFont="1" applyFill="1" applyBorder="1" applyAlignment="1">
      <alignment horizontal="left" wrapText="1" indent="3"/>
    </xf>
    <xf numFmtId="49" fontId="16" fillId="40" borderId="33" xfId="0" applyNumberFormat="1" applyFont="1" applyFill="1" applyBorder="1" applyAlignment="1">
      <alignment horizontal="center" wrapText="1"/>
    </xf>
    <xf numFmtId="0" fontId="16" fillId="40" borderId="36" xfId="0" applyFont="1" applyFill="1" applyBorder="1" applyAlignment="1">
      <alignment horizontal="left" wrapText="1" indent="2"/>
    </xf>
    <xf numFmtId="49" fontId="16" fillId="40" borderId="38" xfId="0" applyNumberFormat="1" applyFont="1" applyFill="1" applyBorder="1" applyAlignment="1">
      <alignment horizontal="center"/>
    </xf>
    <xf numFmtId="49" fontId="26" fillId="40" borderId="47" xfId="0" applyNumberFormat="1" applyFont="1" applyFill="1" applyBorder="1" applyAlignment="1">
      <alignment horizontal="center" wrapText="1"/>
    </xf>
    <xf numFmtId="49" fontId="16" fillId="40" borderId="30" xfId="0" applyNumberFormat="1" applyFont="1" applyFill="1" applyBorder="1" applyAlignment="1">
      <alignment horizontal="center" wrapText="1"/>
    </xf>
    <xf numFmtId="49" fontId="26" fillId="40" borderId="61" xfId="0" applyNumberFormat="1" applyFont="1" applyFill="1" applyBorder="1" applyAlignment="1">
      <alignment horizontal="center" wrapText="1"/>
    </xf>
    <xf numFmtId="49" fontId="16" fillId="40" borderId="21" xfId="0" applyNumberFormat="1" applyFont="1" applyFill="1" applyBorder="1" applyAlignment="1">
      <alignment horizontal="center"/>
    </xf>
    <xf numFmtId="49" fontId="16" fillId="40" borderId="49" xfId="0" applyNumberFormat="1" applyFont="1" applyFill="1" applyBorder="1" applyAlignment="1">
      <alignment horizontal="center"/>
    </xf>
    <xf numFmtId="49" fontId="26" fillId="40" borderId="0" xfId="0" applyNumberFormat="1" applyFont="1" applyFill="1" applyBorder="1" applyAlignment="1">
      <alignment horizontal="center" wrapText="1"/>
    </xf>
    <xf numFmtId="49" fontId="16" fillId="40" borderId="0" xfId="0" applyNumberFormat="1" applyFont="1" applyFill="1" applyBorder="1" applyAlignment="1">
      <alignment horizontal="center" wrapText="1"/>
    </xf>
    <xf numFmtId="0" fontId="23" fillId="40" borderId="62" xfId="0" applyFont="1" applyFill="1" applyBorder="1" applyAlignment="1">
      <alignment horizontal="left" wrapText="1" indent="1"/>
    </xf>
    <xf numFmtId="49" fontId="16" fillId="40" borderId="21" xfId="0" applyNumberFormat="1" applyFont="1" applyFill="1" applyBorder="1" applyAlignment="1">
      <alignment horizontal="center" wrapText="1"/>
    </xf>
    <xf numFmtId="4" fontId="16" fillId="42" borderId="21" xfId="0" applyNumberFormat="1" applyFont="1" applyFill="1" applyBorder="1" applyAlignment="1">
      <alignment horizontal="right"/>
    </xf>
    <xf numFmtId="4" fontId="16" fillId="40" borderId="21" xfId="0" applyNumberFormat="1" applyFont="1" applyFill="1" applyBorder="1" applyAlignment="1">
      <alignment horizontal="right"/>
    </xf>
    <xf numFmtId="0" fontId="16" fillId="41" borderId="32" xfId="0" applyFont="1" applyFill="1" applyBorder="1" applyAlignment="1">
      <alignment horizontal="left" wrapText="1" indent="2"/>
    </xf>
    <xf numFmtId="49" fontId="16" fillId="41" borderId="33" xfId="0" applyNumberFormat="1" applyFont="1" applyFill="1" applyBorder="1" applyAlignment="1">
      <alignment horizontal="center" wrapText="1"/>
    </xf>
    <xf numFmtId="49" fontId="16" fillId="41" borderId="49" xfId="0" applyNumberFormat="1" applyFont="1" applyFill="1" applyBorder="1" applyAlignment="1">
      <alignment horizontal="center" vertical="center"/>
    </xf>
    <xf numFmtId="49" fontId="16" fillId="40" borderId="17" xfId="0" applyNumberFormat="1" applyFont="1" applyFill="1" applyBorder="1" applyAlignment="1">
      <alignment horizontal="center" wrapText="1"/>
    </xf>
    <xf numFmtId="49" fontId="16" fillId="40" borderId="49" xfId="0" applyNumberFormat="1" applyFont="1" applyFill="1" applyBorder="1" applyAlignment="1">
      <alignment horizontal="center" vertical="center"/>
    </xf>
    <xf numFmtId="49" fontId="16" fillId="40" borderId="52" xfId="0" applyNumberFormat="1" applyFont="1" applyFill="1" applyBorder="1" applyAlignment="1">
      <alignment horizontal="center" wrapText="1"/>
    </xf>
    <xf numFmtId="49" fontId="16" fillId="40" borderId="25" xfId="0" applyNumberFormat="1" applyFont="1" applyFill="1" applyBorder="1" applyAlignment="1">
      <alignment horizontal="center" wrapText="1"/>
    </xf>
    <xf numFmtId="49" fontId="16" fillId="40" borderId="11" xfId="0" applyNumberFormat="1" applyFont="1" applyFill="1" applyBorder="1" applyAlignment="1">
      <alignment horizontal="center"/>
    </xf>
    <xf numFmtId="49" fontId="16" fillId="40" borderId="25" xfId="0" applyNumberFormat="1" applyFont="1" applyFill="1" applyBorder="1" applyAlignment="1">
      <alignment horizontal="center"/>
    </xf>
    <xf numFmtId="49" fontId="16" fillId="40" borderId="53" xfId="0" applyNumberFormat="1" applyFont="1" applyFill="1" applyBorder="1" applyAlignment="1">
      <alignment horizontal="center"/>
    </xf>
    <xf numFmtId="0" fontId="16" fillId="40" borderId="56" xfId="0" applyFont="1" applyFill="1" applyBorder="1" applyAlignment="1">
      <alignment horizontal="left" wrapText="1" indent="3"/>
    </xf>
    <xf numFmtId="0" fontId="16" fillId="40" borderId="14" xfId="0" applyFont="1" applyFill="1" applyBorder="1" applyAlignment="1">
      <alignment horizontal="left" wrapText="1"/>
    </xf>
    <xf numFmtId="0" fontId="15" fillId="40" borderId="14" xfId="0" applyFont="1" applyFill="1" applyBorder="1" applyAlignment="1">
      <alignment/>
    </xf>
    <xf numFmtId="49" fontId="16" fillId="40" borderId="14" xfId="0" applyNumberFormat="1" applyFont="1" applyFill="1" applyBorder="1" applyAlignment="1">
      <alignment horizontal="center" wrapText="1"/>
    </xf>
    <xf numFmtId="49" fontId="16" fillId="40" borderId="14" xfId="0" applyNumberFormat="1" applyFont="1" applyFill="1" applyBorder="1" applyAlignment="1">
      <alignment horizontal="center"/>
    </xf>
    <xf numFmtId="49" fontId="16" fillId="40" borderId="20" xfId="0" applyNumberFormat="1" applyFont="1" applyFill="1" applyBorder="1" applyAlignment="1">
      <alignment horizontal="left" vertical="top"/>
    </xf>
    <xf numFmtId="49" fontId="16" fillId="40" borderId="43" xfId="0" applyNumberFormat="1" applyFont="1" applyFill="1" applyBorder="1" applyAlignment="1">
      <alignment horizontal="center" wrapText="1"/>
    </xf>
    <xf numFmtId="49" fontId="16" fillId="42" borderId="43" xfId="0" applyNumberFormat="1" applyFont="1" applyFill="1" applyBorder="1" applyAlignment="1">
      <alignment horizontal="center"/>
    </xf>
    <xf numFmtId="49" fontId="16" fillId="40" borderId="54" xfId="0" applyNumberFormat="1" applyFont="1" applyFill="1" applyBorder="1" applyAlignment="1">
      <alignment horizontal="center"/>
    </xf>
    <xf numFmtId="49" fontId="16" fillId="40" borderId="63" xfId="0" applyNumberFormat="1" applyFont="1" applyFill="1" applyBorder="1" applyAlignment="1">
      <alignment horizontal="center"/>
    </xf>
    <xf numFmtId="49" fontId="16" fillId="40" borderId="64" xfId="0" applyNumberFormat="1" applyFont="1" applyFill="1" applyBorder="1" applyAlignment="1">
      <alignment horizontal="center"/>
    </xf>
    <xf numFmtId="0" fontId="21" fillId="0" borderId="35" xfId="68" applyFont="1" applyBorder="1" applyAlignment="1">
      <alignment horizontal="left" vertical="top" indent="1"/>
      <protection/>
    </xf>
    <xf numFmtId="49" fontId="16" fillId="40" borderId="47" xfId="0" applyNumberFormat="1" applyFont="1" applyFill="1" applyBorder="1" applyAlignment="1">
      <alignment horizontal="center" wrapText="1"/>
    </xf>
    <xf numFmtId="49" fontId="16" fillId="40" borderId="65" xfId="0" applyNumberFormat="1" applyFont="1" applyFill="1" applyBorder="1" applyAlignment="1">
      <alignment horizontal="center"/>
    </xf>
    <xf numFmtId="49" fontId="26" fillId="40" borderId="20" xfId="0" applyNumberFormat="1" applyFont="1" applyFill="1" applyBorder="1" applyAlignment="1">
      <alignment horizontal="center"/>
    </xf>
    <xf numFmtId="49" fontId="26" fillId="40" borderId="34" xfId="0" applyNumberFormat="1" applyFont="1" applyFill="1" applyBorder="1" applyAlignment="1">
      <alignment horizontal="center"/>
    </xf>
    <xf numFmtId="49" fontId="26" fillId="40" borderId="0" xfId="0" applyNumberFormat="1" applyFont="1" applyFill="1" applyBorder="1" applyAlignment="1">
      <alignment horizontal="center"/>
    </xf>
    <xf numFmtId="0" fontId="27" fillId="40" borderId="0" xfId="0" applyFont="1" applyFill="1" applyAlignment="1">
      <alignment/>
    </xf>
    <xf numFmtId="0" fontId="23" fillId="40" borderId="48" xfId="0" applyFont="1" applyFill="1" applyBorder="1" applyAlignment="1">
      <alignment horizontal="left" wrapText="1" indent="1"/>
    </xf>
    <xf numFmtId="49" fontId="16" fillId="40" borderId="39" xfId="0" applyNumberFormat="1" applyFont="1" applyFill="1" applyBorder="1" applyAlignment="1">
      <alignment horizontal="center" wrapText="1"/>
    </xf>
    <xf numFmtId="0" fontId="16" fillId="40" borderId="66" xfId="0" applyFont="1" applyFill="1" applyBorder="1" applyAlignment="1">
      <alignment horizontal="left" wrapText="1"/>
    </xf>
    <xf numFmtId="0" fontId="16" fillId="40" borderId="0" xfId="0" applyFont="1" applyFill="1" applyBorder="1" applyAlignment="1">
      <alignment horizontal="left"/>
    </xf>
    <xf numFmtId="49" fontId="16" fillId="40" borderId="0" xfId="0" applyNumberFormat="1" applyFont="1" applyFill="1" applyBorder="1" applyAlignment="1">
      <alignment horizontal="left"/>
    </xf>
    <xf numFmtId="0" fontId="16" fillId="40" borderId="0" xfId="0" applyFont="1" applyFill="1" applyBorder="1" applyAlignment="1">
      <alignment/>
    </xf>
    <xf numFmtId="0" fontId="28" fillId="40" borderId="0" xfId="0" applyFont="1" applyFill="1" applyAlignment="1">
      <alignment/>
    </xf>
    <xf numFmtId="0" fontId="16" fillId="40" borderId="0" xfId="0" applyFont="1" applyFill="1" applyAlignment="1">
      <alignment/>
    </xf>
    <xf numFmtId="0" fontId="16" fillId="40" borderId="14" xfId="0" applyFont="1" applyFill="1" applyBorder="1" applyAlignment="1">
      <alignment horizontal="right"/>
    </xf>
    <xf numFmtId="0" fontId="16" fillId="40" borderId="14" xfId="0" applyFont="1" applyFill="1" applyBorder="1" applyAlignment="1">
      <alignment horizontal="center"/>
    </xf>
    <xf numFmtId="0" fontId="24" fillId="40" borderId="0" xfId="0" applyFont="1" applyFill="1" applyAlignment="1">
      <alignment/>
    </xf>
    <xf numFmtId="0" fontId="29" fillId="40" borderId="0" xfId="0" applyFont="1" applyFill="1" applyAlignment="1">
      <alignment/>
    </xf>
    <xf numFmtId="49" fontId="16" fillId="40" borderId="0" xfId="0" applyNumberFormat="1" applyFont="1" applyFill="1" applyBorder="1" applyAlignment="1">
      <alignment horizontal="left" wrapText="1"/>
    </xf>
    <xf numFmtId="49" fontId="16" fillId="40" borderId="0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/>
    </xf>
    <xf numFmtId="0" fontId="20" fillId="42" borderId="33" xfId="69" applyFont="1" applyFill="1" applyBorder="1" applyAlignment="1">
      <alignment horizontal="center" wrapText="1"/>
      <protection/>
    </xf>
    <xf numFmtId="0" fontId="20" fillId="42" borderId="34" xfId="69" applyFont="1" applyFill="1" applyBorder="1" applyAlignment="1">
      <alignment horizontal="center" wrapText="1"/>
      <protection/>
    </xf>
    <xf numFmtId="4" fontId="24" fillId="0" borderId="34" xfId="69" applyNumberFormat="1" applyFont="1" applyBorder="1" applyAlignment="1">
      <alignment horizontal="right" wrapText="1"/>
      <protection/>
    </xf>
    <xf numFmtId="4" fontId="24" fillId="42" borderId="34" xfId="69" applyNumberFormat="1" applyFont="1" applyFill="1" applyBorder="1" applyAlignment="1">
      <alignment horizontal="right" wrapText="1"/>
      <protection/>
    </xf>
    <xf numFmtId="0" fontId="20" fillId="0" borderId="41" xfId="69" applyFont="1" applyBorder="1" applyAlignment="1">
      <alignment horizontal="center" wrapText="1"/>
      <protection/>
    </xf>
    <xf numFmtId="4" fontId="24" fillId="0" borderId="30" xfId="69" applyNumberFormat="1" applyFont="1" applyBorder="1" applyAlignment="1">
      <alignment horizontal="right" wrapText="1"/>
      <protection/>
    </xf>
    <xf numFmtId="4" fontId="24" fillId="0" borderId="29" xfId="69" applyNumberFormat="1" applyFont="1" applyBorder="1" applyAlignment="1">
      <alignment horizontal="right" wrapText="1"/>
      <protection/>
    </xf>
    <xf numFmtId="0" fontId="20" fillId="0" borderId="37" xfId="69" applyFont="1" applyBorder="1" applyAlignment="1">
      <alignment horizontal="center" wrapText="1"/>
      <protection/>
    </xf>
    <xf numFmtId="4" fontId="24" fillId="0" borderId="23" xfId="69" applyNumberFormat="1" applyFont="1" applyBorder="1" applyAlignment="1">
      <alignment horizontal="right" wrapText="1"/>
      <protection/>
    </xf>
    <xf numFmtId="4" fontId="24" fillId="0" borderId="38" xfId="69" applyNumberFormat="1" applyFont="1" applyBorder="1" applyAlignment="1">
      <alignment horizontal="right" wrapText="1"/>
      <protection/>
    </xf>
    <xf numFmtId="4" fontId="24" fillId="0" borderId="34" xfId="69" applyNumberFormat="1" applyFont="1" applyBorder="1" applyAlignment="1">
      <alignment horizontal="right" wrapText="1"/>
      <protection/>
    </xf>
    <xf numFmtId="0" fontId="20" fillId="0" borderId="33" xfId="69" applyFont="1" applyBorder="1" applyAlignment="1">
      <alignment horizontal="center" wrapText="1"/>
      <protection/>
    </xf>
    <xf numFmtId="0" fontId="20" fillId="0" borderId="34" xfId="69" applyFont="1" applyBorder="1" applyAlignment="1">
      <alignment horizontal="center" wrapText="1"/>
      <protection/>
    </xf>
    <xf numFmtId="0" fontId="20" fillId="0" borderId="52" xfId="69" applyFont="1" applyBorder="1" applyAlignment="1">
      <alignment horizontal="center" wrapText="1"/>
      <protection/>
    </xf>
    <xf numFmtId="0" fontId="20" fillId="0" borderId="11" xfId="69" applyFont="1" applyBorder="1" applyAlignment="1">
      <alignment horizontal="center" wrapText="1"/>
      <protection/>
    </xf>
    <xf numFmtId="4" fontId="24" fillId="0" borderId="11" xfId="69" applyNumberFormat="1" applyFont="1" applyBorder="1" applyAlignment="1">
      <alignment horizontal="right" wrapText="1"/>
      <protection/>
    </xf>
    <xf numFmtId="4" fontId="24" fillId="0" borderId="53" xfId="69" applyNumberFormat="1" applyFont="1" applyBorder="1" applyAlignment="1">
      <alignment horizontal="right" wrapText="1"/>
      <protection/>
    </xf>
    <xf numFmtId="0" fontId="25" fillId="0" borderId="33" xfId="69" applyFont="1" applyBorder="1" applyAlignment="1">
      <alignment horizontal="center" wrapText="1"/>
      <protection/>
    </xf>
    <xf numFmtId="0" fontId="24" fillId="0" borderId="34" xfId="69" applyFont="1" applyBorder="1" applyAlignment="1">
      <alignment horizontal="center" wrapText="1"/>
      <protection/>
    </xf>
    <xf numFmtId="0" fontId="25" fillId="0" borderId="37" xfId="69" applyFont="1" applyBorder="1" applyAlignment="1">
      <alignment horizontal="center" wrapText="1"/>
      <protection/>
    </xf>
    <xf numFmtId="0" fontId="24" fillId="0" borderId="23" xfId="69" applyFont="1" applyBorder="1" applyAlignment="1">
      <alignment horizontal="center" wrapText="1"/>
      <protection/>
    </xf>
    <xf numFmtId="0" fontId="24" fillId="0" borderId="24" xfId="69" applyFont="1" applyBorder="1" applyAlignment="1">
      <alignment horizontal="center" wrapText="1"/>
      <protection/>
    </xf>
    <xf numFmtId="0" fontId="30" fillId="0" borderId="34" xfId="0" applyFont="1" applyBorder="1" applyAlignment="1">
      <alignment/>
    </xf>
    <xf numFmtId="0" fontId="30" fillId="25" borderId="34" xfId="0" applyFont="1" applyFill="1" applyBorder="1" applyAlignment="1">
      <alignment horizontal="center" vertical="center" wrapText="1"/>
    </xf>
    <xf numFmtId="0" fontId="31" fillId="43" borderId="34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textRotation="90" wrapText="1"/>
    </xf>
    <xf numFmtId="0" fontId="30" fillId="44" borderId="34" xfId="0" applyFont="1" applyFill="1" applyBorder="1" applyAlignment="1">
      <alignment horizontal="center" vertical="center" textRotation="90" wrapText="1"/>
    </xf>
    <xf numFmtId="0" fontId="30" fillId="25" borderId="34" xfId="0" applyFont="1" applyFill="1" applyBorder="1" applyAlignment="1">
      <alignment horizontal="center" vertical="center" textRotation="90" wrapText="1"/>
    </xf>
    <xf numFmtId="0" fontId="30" fillId="45" borderId="34" xfId="0" applyFont="1" applyFill="1" applyBorder="1" applyAlignment="1">
      <alignment horizontal="center" vertical="center" textRotation="90" wrapText="1"/>
    </xf>
    <xf numFmtId="0" fontId="30" fillId="46" borderId="34" xfId="0" applyFont="1" applyFill="1" applyBorder="1" applyAlignment="1">
      <alignment horizontal="center" vertical="center" textRotation="90" wrapText="1"/>
    </xf>
    <xf numFmtId="0" fontId="30" fillId="43" borderId="34" xfId="0" applyFont="1" applyFill="1" applyBorder="1" applyAlignment="1">
      <alignment horizontal="center" vertical="center" textRotation="90" wrapText="1"/>
    </xf>
    <xf numFmtId="0" fontId="30" fillId="0" borderId="34" xfId="0" applyFont="1" applyBorder="1" applyAlignment="1">
      <alignment horizontal="center" vertical="center" wrapText="1"/>
    </xf>
    <xf numFmtId="49" fontId="32" fillId="44" borderId="34" xfId="69" applyNumberFormat="1" applyFont="1" applyFill="1" applyBorder="1" applyAlignment="1">
      <alignment horizontal="center" vertical="center" wrapText="1"/>
      <protection/>
    </xf>
    <xf numFmtId="0" fontId="30" fillId="44" borderId="34" xfId="0" applyFont="1" applyFill="1" applyBorder="1" applyAlignment="1">
      <alignment horizontal="center" vertical="center" wrapText="1"/>
    </xf>
    <xf numFmtId="49" fontId="32" fillId="45" borderId="34" xfId="69" applyNumberFormat="1" applyFont="1" applyFill="1" applyBorder="1" applyAlignment="1">
      <alignment horizontal="center" vertical="center" wrapText="1"/>
      <protection/>
    </xf>
    <xf numFmtId="0" fontId="30" fillId="45" borderId="34" xfId="0" applyFont="1" applyFill="1" applyBorder="1" applyAlignment="1">
      <alignment horizontal="center" vertical="center"/>
    </xf>
    <xf numFmtId="0" fontId="30" fillId="45" borderId="34" xfId="0" applyFont="1" applyFill="1" applyBorder="1" applyAlignment="1">
      <alignment horizontal="center" vertical="center" wrapText="1"/>
    </xf>
    <xf numFmtId="0" fontId="30" fillId="46" borderId="34" xfId="0" applyFont="1" applyFill="1" applyBorder="1" applyAlignment="1">
      <alignment horizontal="center" vertical="center" wrapText="1"/>
    </xf>
    <xf numFmtId="0" fontId="32" fillId="43" borderId="34" xfId="0" applyFont="1" applyFill="1" applyBorder="1" applyAlignment="1">
      <alignment horizontal="center" vertical="center" wrapText="1"/>
    </xf>
    <xf numFmtId="49" fontId="32" fillId="44" borderId="34" xfId="69" applyNumberFormat="1" applyFont="1" applyFill="1" applyBorder="1" applyAlignment="1">
      <alignment horizontal="center" vertical="center" textRotation="90" wrapText="1"/>
      <protection/>
    </xf>
    <xf numFmtId="0" fontId="30" fillId="47" borderId="34" xfId="0" applyFont="1" applyFill="1" applyBorder="1" applyAlignment="1">
      <alignment horizontal="center" vertical="center" textRotation="90" wrapText="1"/>
    </xf>
    <xf numFmtId="0" fontId="30" fillId="40" borderId="34" xfId="0" applyFont="1" applyFill="1" applyBorder="1" applyAlignment="1">
      <alignment horizontal="center" vertical="center" textRotation="90" wrapText="1"/>
    </xf>
    <xf numFmtId="0" fontId="30" fillId="48" borderId="34" xfId="0" applyFont="1" applyFill="1" applyBorder="1" applyAlignment="1">
      <alignment horizontal="center" vertical="center" textRotation="90" wrapText="1"/>
    </xf>
    <xf numFmtId="0" fontId="32" fillId="43" borderId="34" xfId="0" applyFont="1" applyFill="1" applyBorder="1" applyAlignment="1">
      <alignment horizontal="center" vertical="center" textRotation="90" wrapText="1"/>
    </xf>
    <xf numFmtId="0" fontId="30" fillId="44" borderId="34" xfId="68" applyFont="1" applyFill="1" applyBorder="1" applyAlignment="1">
      <alignment horizontal="center" vertical="center" wrapText="1"/>
      <protection/>
    </xf>
    <xf numFmtId="49" fontId="30" fillId="44" borderId="34" xfId="68" applyNumberFormat="1" applyFont="1" applyFill="1" applyBorder="1" applyAlignment="1">
      <alignment horizontal="center" vertical="center" wrapText="1"/>
      <protection/>
    </xf>
    <xf numFmtId="49" fontId="30" fillId="44" borderId="34" xfId="0" applyNumberFormat="1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30" fillId="46" borderId="34" xfId="68" applyFont="1" applyFill="1" applyBorder="1" applyAlignment="1">
      <alignment horizontal="center" vertical="center" wrapText="1"/>
      <protection/>
    </xf>
    <xf numFmtId="0" fontId="32" fillId="43" borderId="34" xfId="68" applyFont="1" applyFill="1" applyBorder="1" applyAlignment="1">
      <alignment horizontal="center" vertical="center" wrapText="1"/>
      <protection/>
    </xf>
    <xf numFmtId="4" fontId="30" fillId="0" borderId="34" xfId="0" applyNumberFormat="1" applyFont="1" applyBorder="1" applyAlignment="1">
      <alignment horizontal="right" vertical="center"/>
    </xf>
    <xf numFmtId="4" fontId="30" fillId="0" borderId="34" xfId="0" applyNumberFormat="1" applyFont="1" applyBorder="1" applyAlignment="1">
      <alignment/>
    </xf>
    <xf numFmtId="14" fontId="34" fillId="0" borderId="34" xfId="0" applyNumberFormat="1" applyFont="1" applyBorder="1" applyAlignment="1">
      <alignment horizontal="center" vertical="center"/>
    </xf>
    <xf numFmtId="4" fontId="34" fillId="0" borderId="34" xfId="0" applyNumberFormat="1" applyFont="1" applyBorder="1" applyAlignment="1">
      <alignment horizontal="right" vertical="center"/>
    </xf>
    <xf numFmtId="0" fontId="34" fillId="0" borderId="34" xfId="0" applyFont="1" applyBorder="1" applyAlignment="1">
      <alignment horizontal="center" vertical="center"/>
    </xf>
    <xf numFmtId="4" fontId="30" fillId="44" borderId="34" xfId="0" applyNumberFormat="1" applyFont="1" applyFill="1" applyBorder="1" applyAlignment="1">
      <alignment horizontal="right" vertical="center"/>
    </xf>
    <xf numFmtId="4" fontId="30" fillId="25" borderId="34" xfId="0" applyNumberFormat="1" applyFont="1" applyFill="1" applyBorder="1" applyAlignment="1">
      <alignment horizontal="right" vertical="center"/>
    </xf>
    <xf numFmtId="4" fontId="30" fillId="45" borderId="34" xfId="0" applyNumberFormat="1" applyFont="1" applyFill="1" applyBorder="1" applyAlignment="1">
      <alignment horizontal="right" vertical="center"/>
    </xf>
    <xf numFmtId="4" fontId="30" fillId="46" borderId="34" xfId="0" applyNumberFormat="1" applyFont="1" applyFill="1" applyBorder="1" applyAlignment="1">
      <alignment horizontal="right" vertical="center"/>
    </xf>
    <xf numFmtId="4" fontId="30" fillId="43" borderId="34" xfId="0" applyNumberFormat="1" applyFont="1" applyFill="1" applyBorder="1" applyAlignment="1">
      <alignment horizontal="right" vertical="center"/>
    </xf>
    <xf numFmtId="0" fontId="30" fillId="41" borderId="34" xfId="0" applyFont="1" applyFill="1" applyBorder="1" applyAlignment="1">
      <alignment horizontal="center" vertical="center" wrapText="1"/>
    </xf>
    <xf numFmtId="4" fontId="30" fillId="41" borderId="34" xfId="0" applyNumberFormat="1" applyFont="1" applyFill="1" applyBorder="1" applyAlignment="1">
      <alignment horizontal="right" vertical="center"/>
    </xf>
    <xf numFmtId="4" fontId="30" fillId="41" borderId="34" xfId="0" applyNumberFormat="1" applyFont="1" applyFill="1" applyBorder="1" applyAlignment="1">
      <alignment/>
    </xf>
    <xf numFmtId="4" fontId="34" fillId="0" borderId="34" xfId="0" applyNumberFormat="1" applyFont="1" applyFill="1" applyBorder="1" applyAlignment="1">
      <alignment horizontal="right" vertical="center"/>
    </xf>
    <xf numFmtId="4" fontId="34" fillId="0" borderId="34" xfId="68" applyNumberFormat="1" applyFont="1" applyFill="1" applyBorder="1" applyAlignment="1">
      <alignment horizontal="right" vertical="center" wrapText="1"/>
      <protection/>
    </xf>
    <xf numFmtId="2" fontId="35" fillId="0" borderId="0" xfId="0" applyNumberFormat="1" applyFont="1" applyAlignment="1">
      <alignment horizontal="right" vertical="center"/>
    </xf>
    <xf numFmtId="4" fontId="30" fillId="0" borderId="34" xfId="0" applyNumberFormat="1" applyFont="1" applyFill="1" applyBorder="1" applyAlignment="1">
      <alignment/>
    </xf>
    <xf numFmtId="0" fontId="30" fillId="4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0" fillId="49" borderId="34" xfId="0" applyFont="1" applyFill="1" applyBorder="1" applyAlignment="1">
      <alignment horizontal="center" vertical="center" wrapText="1"/>
    </xf>
    <xf numFmtId="4" fontId="30" fillId="49" borderId="34" xfId="0" applyNumberFormat="1" applyFont="1" applyFill="1" applyBorder="1" applyAlignment="1">
      <alignment horizontal="right" vertical="center"/>
    </xf>
    <xf numFmtId="4" fontId="30" fillId="49" borderId="34" xfId="0" applyNumberFormat="1" applyFont="1" applyFill="1" applyBorder="1" applyAlignment="1">
      <alignment/>
    </xf>
    <xf numFmtId="4" fontId="35" fillId="0" borderId="34" xfId="0" applyNumberFormat="1" applyFont="1" applyBorder="1" applyAlignment="1">
      <alignment horizontal="right" vertical="center"/>
    </xf>
    <xf numFmtId="4" fontId="30" fillId="40" borderId="34" xfId="0" applyNumberFormat="1" applyFont="1" applyFill="1" applyBorder="1" applyAlignment="1">
      <alignment/>
    </xf>
    <xf numFmtId="4" fontId="30" fillId="44" borderId="34" xfId="0" applyNumberFormat="1" applyFont="1" applyFill="1" applyBorder="1" applyAlignment="1">
      <alignment horizontal="right"/>
    </xf>
    <xf numFmtId="4" fontId="30" fillId="25" borderId="34" xfId="0" applyNumberFormat="1" applyFont="1" applyFill="1" applyBorder="1" applyAlignment="1">
      <alignment horizontal="right"/>
    </xf>
    <xf numFmtId="4" fontId="30" fillId="45" borderId="34" xfId="0" applyNumberFormat="1" applyFont="1" applyFill="1" applyBorder="1" applyAlignment="1">
      <alignment horizontal="right"/>
    </xf>
    <xf numFmtId="4" fontId="30" fillId="46" borderId="34" xfId="0" applyNumberFormat="1" applyFont="1" applyFill="1" applyBorder="1" applyAlignment="1">
      <alignment horizontal="right"/>
    </xf>
    <xf numFmtId="4" fontId="30" fillId="43" borderId="34" xfId="0" applyNumberFormat="1" applyFont="1" applyFill="1" applyBorder="1" applyAlignment="1">
      <alignment horizontal="right"/>
    </xf>
    <xf numFmtId="2" fontId="30" fillId="0" borderId="34" xfId="0" applyNumberFormat="1" applyFont="1" applyBorder="1" applyAlignment="1">
      <alignment horizontal="center" vertical="center" wrapText="1"/>
    </xf>
    <xf numFmtId="0" fontId="0" fillId="40" borderId="0" xfId="0" applyFill="1" applyAlignment="1">
      <alignment/>
    </xf>
    <xf numFmtId="4" fontId="36" fillId="50" borderId="34" xfId="0" applyNumberFormat="1" applyFont="1" applyFill="1" applyBorder="1" applyAlignment="1">
      <alignment horizontal="right"/>
    </xf>
    <xf numFmtId="4" fontId="36" fillId="50" borderId="34" xfId="0" applyNumberFormat="1" applyFont="1" applyFill="1" applyBorder="1" applyAlignment="1">
      <alignment/>
    </xf>
    <xf numFmtId="4" fontId="36" fillId="40" borderId="34" xfId="0" applyNumberFormat="1" applyFont="1" applyFill="1" applyBorder="1" applyAlignment="1">
      <alignment horizontal="right"/>
    </xf>
    <xf numFmtId="4" fontId="36" fillId="0" borderId="34" xfId="0" applyNumberFormat="1" applyFont="1" applyFill="1" applyBorder="1" applyAlignment="1">
      <alignment horizontal="right"/>
    </xf>
    <xf numFmtId="4" fontId="36" fillId="25" borderId="34" xfId="0" applyNumberFormat="1" applyFont="1" applyFill="1" applyBorder="1" applyAlignment="1">
      <alignment horizontal="right"/>
    </xf>
    <xf numFmtId="4" fontId="36" fillId="46" borderId="34" xfId="0" applyNumberFormat="1" applyFont="1" applyFill="1" applyBorder="1" applyAlignment="1">
      <alignment horizontal="right"/>
    </xf>
    <xf numFmtId="4" fontId="36" fillId="43" borderId="34" xfId="0" applyNumberFormat="1" applyFont="1" applyFill="1" applyBorder="1" applyAlignment="1">
      <alignment horizontal="right"/>
    </xf>
    <xf numFmtId="4" fontId="36" fillId="0" borderId="34" xfId="0" applyNumberFormat="1" applyFont="1" applyBorder="1" applyAlignment="1">
      <alignment/>
    </xf>
    <xf numFmtId="0" fontId="37" fillId="0" borderId="34" xfId="0" applyFont="1" applyFill="1" applyBorder="1" applyAlignment="1">
      <alignment horizontal="center" vertical="center" wrapText="1"/>
    </xf>
    <xf numFmtId="0" fontId="30" fillId="51" borderId="34" xfId="0" applyFont="1" applyFill="1" applyBorder="1" applyAlignment="1">
      <alignment horizontal="center" vertical="center" textRotation="90" wrapText="1"/>
    </xf>
    <xf numFmtId="0" fontId="38" fillId="52" borderId="0" xfId="0" applyFont="1" applyFill="1" applyAlignment="1">
      <alignment/>
    </xf>
    <xf numFmtId="4" fontId="39" fillId="44" borderId="34" xfId="0" applyNumberFormat="1" applyFont="1" applyFill="1" applyBorder="1" applyAlignment="1">
      <alignment horizontal="right" vertical="center"/>
    </xf>
    <xf numFmtId="4" fontId="39" fillId="0" borderId="34" xfId="0" applyNumberFormat="1" applyFont="1" applyBorder="1" applyAlignment="1">
      <alignment/>
    </xf>
    <xf numFmtId="4" fontId="39" fillId="0" borderId="34" xfId="0" applyNumberFormat="1" applyFont="1" applyFill="1" applyBorder="1" applyAlignment="1">
      <alignment horizontal="right" vertical="center"/>
    </xf>
    <xf numFmtId="4" fontId="39" fillId="0" borderId="34" xfId="0" applyNumberFormat="1" applyFont="1" applyFill="1" applyBorder="1" applyAlignment="1">
      <alignment/>
    </xf>
    <xf numFmtId="0" fontId="39" fillId="44" borderId="34" xfId="68" applyFont="1" applyFill="1" applyBorder="1" applyAlignment="1">
      <alignment horizontal="center" vertical="center" wrapText="1"/>
      <protection/>
    </xf>
    <xf numFmtId="4" fontId="24" fillId="0" borderId="49" xfId="70" applyNumberFormat="1" applyFont="1" applyBorder="1" applyAlignment="1">
      <alignment horizontal="center" wrapText="1"/>
      <protection/>
    </xf>
    <xf numFmtId="4" fontId="24" fillId="0" borderId="38" xfId="70" applyNumberFormat="1" applyFont="1" applyBorder="1" applyAlignment="1">
      <alignment horizontal="center" wrapText="1"/>
      <protection/>
    </xf>
    <xf numFmtId="4" fontId="24" fillId="0" borderId="53" xfId="70" applyNumberFormat="1" applyFont="1" applyBorder="1" applyAlignment="1">
      <alignment horizontal="center" wrapText="1"/>
      <protection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left" wrapText="1"/>
    </xf>
    <xf numFmtId="0" fontId="16" fillId="40" borderId="0" xfId="0" applyFont="1" applyFill="1" applyBorder="1" applyAlignment="1">
      <alignment horizontal="left" wrapText="1"/>
    </xf>
    <xf numFmtId="49" fontId="0" fillId="40" borderId="20" xfId="0" applyNumberFormat="1" applyFont="1" applyFill="1" applyBorder="1" applyAlignment="1">
      <alignment horizontal="center"/>
    </xf>
    <xf numFmtId="49" fontId="16" fillId="40" borderId="41" xfId="0" applyNumberFormat="1" applyFont="1" applyFill="1" applyBorder="1" applyAlignment="1">
      <alignment horizontal="center" vertical="center"/>
    </xf>
    <xf numFmtId="49" fontId="16" fillId="40" borderId="40" xfId="0" applyNumberFormat="1" applyFont="1" applyFill="1" applyBorder="1" applyAlignment="1">
      <alignment horizontal="center" vertical="center"/>
    </xf>
    <xf numFmtId="49" fontId="16" fillId="40" borderId="55" xfId="0" applyNumberFormat="1" applyFont="1" applyFill="1" applyBorder="1" applyAlignment="1">
      <alignment horizontal="center"/>
    </xf>
    <xf numFmtId="4" fontId="25" fillId="0" borderId="49" xfId="70" applyNumberFormat="1" applyFont="1" applyBorder="1" applyAlignment="1">
      <alignment horizontal="center" wrapText="1"/>
      <protection/>
    </xf>
    <xf numFmtId="0" fontId="16" fillId="40" borderId="20" xfId="0" applyFont="1" applyFill="1" applyBorder="1" applyAlignment="1">
      <alignment horizontal="center"/>
    </xf>
    <xf numFmtId="0" fontId="21" fillId="0" borderId="0" xfId="68" applyFont="1" applyBorder="1" applyAlignment="1">
      <alignment horizontal="left" vertical="top" wrapText="1"/>
      <protection/>
    </xf>
    <xf numFmtId="49" fontId="16" fillId="40" borderId="49" xfId="0" applyNumberFormat="1" applyFont="1" applyFill="1" applyBorder="1" applyAlignment="1">
      <alignment horizontal="center" vertical="center"/>
    </xf>
    <xf numFmtId="49" fontId="14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0" fontId="17" fillId="40" borderId="14" xfId="0" applyFont="1" applyFill="1" applyBorder="1" applyAlignment="1">
      <alignment horizontal="center"/>
    </xf>
    <xf numFmtId="4" fontId="24" fillId="0" borderId="38" xfId="69" applyNumberFormat="1" applyFont="1" applyBorder="1" applyAlignment="1">
      <alignment horizontal="center" wrapText="1"/>
      <protection/>
    </xf>
    <xf numFmtId="4" fontId="24" fillId="0" borderId="53" xfId="69" applyNumberFormat="1" applyFont="1" applyBorder="1" applyAlignment="1">
      <alignment horizontal="center" wrapText="1"/>
      <protection/>
    </xf>
    <xf numFmtId="4" fontId="25" fillId="0" borderId="49" xfId="69" applyNumberFormat="1" applyFont="1" applyBorder="1" applyAlignment="1">
      <alignment horizontal="center" wrapText="1"/>
      <protection/>
    </xf>
    <xf numFmtId="4" fontId="24" fillId="0" borderId="49" xfId="69" applyNumberFormat="1" applyFont="1" applyBorder="1" applyAlignment="1">
      <alignment horizontal="center" wrapText="1"/>
      <protection/>
    </xf>
    <xf numFmtId="0" fontId="31" fillId="46" borderId="34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49" fontId="30" fillId="44" borderId="34" xfId="0" applyNumberFormat="1" applyFont="1" applyFill="1" applyBorder="1" applyAlignment="1">
      <alignment horizontal="center" vertical="center" wrapText="1"/>
    </xf>
    <xf numFmtId="0" fontId="30" fillId="25" borderId="34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30" fillId="44" borderId="34" xfId="0" applyFont="1" applyFill="1" applyBorder="1" applyAlignment="1">
      <alignment horizontal="center" wrapText="1"/>
    </xf>
    <xf numFmtId="0" fontId="30" fillId="45" borderId="34" xfId="0" applyFont="1" applyFill="1" applyBorder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_дс Алёнушка_04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C0"/>
      <rgbColor rgb="00A6CAF0"/>
      <rgbColor rgb="00CC9C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996666"/>
      <rgbColor rgb="009999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zoomScale="110" zoomScaleNormal="110" zoomScaleSheetLayoutView="110" zoomScalePageLayoutView="0" workbookViewId="0" topLeftCell="A88">
      <selection activeCell="E90" sqref="E90"/>
    </sheetView>
  </sheetViews>
  <sheetFormatPr defaultColWidth="9.00390625" defaultRowHeight="12.75"/>
  <cols>
    <col min="1" max="1" width="53.25390625" style="1" customWidth="1"/>
    <col min="2" max="2" width="7.625" style="1" customWidth="1"/>
    <col min="3" max="3" width="7.25390625" style="1" customWidth="1"/>
    <col min="4" max="4" width="11.875" style="1" customWidth="1"/>
    <col min="5" max="5" width="10.125" style="2" customWidth="1"/>
    <col min="6" max="6" width="11.75390625" style="2" customWidth="1"/>
    <col min="7" max="7" width="10.625" style="2" customWidth="1"/>
    <col min="8" max="8" width="11.125" style="2" customWidth="1"/>
    <col min="9" max="9" width="12.375" style="2" customWidth="1"/>
    <col min="10" max="10" width="12.625" style="3" customWidth="1"/>
    <col min="11" max="16384" width="9.125" style="3" customWidth="1"/>
  </cols>
  <sheetData>
    <row r="1" ht="12.75">
      <c r="J1" s="4"/>
    </row>
    <row r="2" spans="6:10" ht="12.75">
      <c r="F2" s="376"/>
      <c r="G2" s="376"/>
      <c r="H2" s="376"/>
      <c r="I2" s="376"/>
      <c r="J2" s="376"/>
    </row>
    <row r="3" spans="1:10" ht="19.5" customHeight="1">
      <c r="A3" s="377" t="s">
        <v>0</v>
      </c>
      <c r="B3" s="377"/>
      <c r="C3" s="377"/>
      <c r="D3" s="377"/>
      <c r="E3" s="377"/>
      <c r="F3" s="377"/>
      <c r="G3" s="377"/>
      <c r="H3" s="377"/>
      <c r="I3" s="5"/>
      <c r="J3" s="6"/>
    </row>
    <row r="4" spans="1:10" ht="14.25" customHeight="1">
      <c r="A4" s="378" t="s">
        <v>1</v>
      </c>
      <c r="B4" s="378"/>
      <c r="C4" s="378"/>
      <c r="D4" s="378"/>
      <c r="E4" s="378"/>
      <c r="F4" s="378"/>
      <c r="G4" s="378"/>
      <c r="H4" s="378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379" t="s">
        <v>369</v>
      </c>
      <c r="B6" s="379"/>
      <c r="C6" s="379"/>
      <c r="D6" s="379"/>
      <c r="E6" s="379"/>
      <c r="F6" s="379"/>
      <c r="G6" s="379"/>
      <c r="H6" s="379"/>
      <c r="I6" s="10" t="s">
        <v>5</v>
      </c>
      <c r="J6" s="12" t="s">
        <v>370</v>
      </c>
    </row>
    <row r="7" spans="1:10" ht="12" customHeight="1">
      <c r="A7" s="13" t="s">
        <v>6</v>
      </c>
      <c r="B7" s="380" t="s">
        <v>7</v>
      </c>
      <c r="C7" s="380"/>
      <c r="D7" s="380"/>
      <c r="E7" s="380"/>
      <c r="F7" s="380"/>
      <c r="G7" s="380"/>
      <c r="H7" s="380"/>
      <c r="I7" s="14" t="s">
        <v>8</v>
      </c>
      <c r="J7" s="15">
        <v>57512151</v>
      </c>
    </row>
    <row r="8" spans="1:10" ht="12" customHeight="1">
      <c r="A8" s="13" t="s">
        <v>9</v>
      </c>
      <c r="B8" s="16"/>
      <c r="C8" s="16"/>
      <c r="D8" s="16"/>
      <c r="E8" s="17"/>
      <c r="F8" s="17"/>
      <c r="G8" s="17"/>
      <c r="H8" s="17"/>
      <c r="I8" s="14"/>
      <c r="J8" s="18"/>
    </row>
    <row r="9" spans="1:10" ht="11.25" customHeight="1">
      <c r="A9" s="13" t="s">
        <v>10</v>
      </c>
      <c r="B9" s="373" t="s">
        <v>11</v>
      </c>
      <c r="C9" s="373"/>
      <c r="D9" s="373"/>
      <c r="E9" s="373"/>
      <c r="F9" s="373"/>
      <c r="G9" s="373"/>
      <c r="H9" s="373"/>
      <c r="I9" s="10" t="s">
        <v>12</v>
      </c>
      <c r="J9" s="18"/>
    </row>
    <row r="10" spans="1:10" ht="11.25" customHeight="1">
      <c r="A10" s="13" t="s">
        <v>13</v>
      </c>
      <c r="B10" s="13"/>
      <c r="C10" s="13"/>
      <c r="D10" s="13"/>
      <c r="E10" s="19"/>
      <c r="F10" s="19"/>
      <c r="G10" s="19"/>
      <c r="H10" s="19"/>
      <c r="I10" s="14" t="s">
        <v>14</v>
      </c>
      <c r="J10" s="18"/>
    </row>
    <row r="11" spans="1:10" ht="9" customHeight="1">
      <c r="A11" s="13" t="s">
        <v>15</v>
      </c>
      <c r="B11" s="16"/>
      <c r="C11" s="16"/>
      <c r="D11" s="16"/>
      <c r="E11" s="17"/>
      <c r="F11" s="17"/>
      <c r="G11" s="17"/>
      <c r="H11" s="17"/>
      <c r="I11" s="14" t="s">
        <v>16</v>
      </c>
      <c r="J11" s="18"/>
    </row>
    <row r="12" spans="1:10" ht="12" customHeight="1">
      <c r="A12" s="13" t="s">
        <v>17</v>
      </c>
      <c r="B12" s="373" t="s">
        <v>18</v>
      </c>
      <c r="C12" s="373"/>
      <c r="D12" s="373"/>
      <c r="E12" s="373"/>
      <c r="F12" s="373"/>
      <c r="G12" s="373"/>
      <c r="H12" s="373"/>
      <c r="I12" s="14"/>
      <c r="J12" s="18"/>
    </row>
    <row r="13" spans="1:10" ht="11.25" customHeight="1">
      <c r="A13" s="13" t="s">
        <v>19</v>
      </c>
      <c r="B13" s="13"/>
      <c r="C13" s="13"/>
      <c r="D13" s="13"/>
      <c r="E13" s="19"/>
      <c r="F13" s="19"/>
      <c r="G13" s="19"/>
      <c r="H13" s="19"/>
      <c r="I13" s="13"/>
      <c r="J13" s="20"/>
    </row>
    <row r="14" spans="1:10" ht="15" customHeight="1">
      <c r="A14" s="13" t="s">
        <v>20</v>
      </c>
      <c r="B14" s="13"/>
      <c r="C14" s="13"/>
      <c r="D14" s="13"/>
      <c r="E14" s="19"/>
      <c r="F14" s="19"/>
      <c r="G14" s="19"/>
      <c r="H14" s="19"/>
      <c r="I14" s="14" t="s">
        <v>21</v>
      </c>
      <c r="J14" s="21" t="s">
        <v>22</v>
      </c>
    </row>
    <row r="15" spans="2:10" ht="12" customHeight="1">
      <c r="B15" s="22" t="s">
        <v>23</v>
      </c>
      <c r="C15" s="23"/>
      <c r="E15" s="19"/>
      <c r="G15" s="19"/>
      <c r="H15" s="19"/>
      <c r="I15" s="19"/>
      <c r="J15" s="24"/>
    </row>
    <row r="16" spans="1:10" ht="5.25" customHeight="1">
      <c r="A16" s="25"/>
      <c r="B16" s="25"/>
      <c r="C16" s="25"/>
      <c r="D16" s="26"/>
      <c r="E16" s="27"/>
      <c r="F16" s="27"/>
      <c r="G16" s="27"/>
      <c r="H16" s="27"/>
      <c r="I16" s="27"/>
      <c r="J16" s="28"/>
    </row>
    <row r="17" spans="1:10" ht="9.75" customHeight="1">
      <c r="A17" s="29"/>
      <c r="B17" s="30" t="s">
        <v>24</v>
      </c>
      <c r="C17" s="30" t="s">
        <v>25</v>
      </c>
      <c r="D17" s="31" t="s">
        <v>26</v>
      </c>
      <c r="E17" s="32"/>
      <c r="F17" s="33" t="s">
        <v>27</v>
      </c>
      <c r="G17" s="33"/>
      <c r="H17" s="34"/>
      <c r="I17" s="35"/>
      <c r="J17" s="36" t="s">
        <v>28</v>
      </c>
    </row>
    <row r="18" spans="1:10" ht="9.75" customHeight="1">
      <c r="A18" s="30" t="s">
        <v>29</v>
      </c>
      <c r="B18" s="30" t="s">
        <v>30</v>
      </c>
      <c r="C18" s="30" t="s">
        <v>31</v>
      </c>
      <c r="D18" s="31" t="s">
        <v>32</v>
      </c>
      <c r="E18" s="37" t="s">
        <v>33</v>
      </c>
      <c r="F18" s="38" t="s">
        <v>33</v>
      </c>
      <c r="G18" s="39" t="s">
        <v>33</v>
      </c>
      <c r="H18" s="31" t="s">
        <v>34</v>
      </c>
      <c r="I18" s="31" t="s">
        <v>35</v>
      </c>
      <c r="J18" s="36" t="s">
        <v>32</v>
      </c>
    </row>
    <row r="19" spans="1:10" ht="13.5" customHeight="1">
      <c r="A19" s="29"/>
      <c r="B19" s="30" t="s">
        <v>36</v>
      </c>
      <c r="C19" s="30" t="s">
        <v>37</v>
      </c>
      <c r="D19" s="31" t="s">
        <v>38</v>
      </c>
      <c r="E19" s="40" t="s">
        <v>39</v>
      </c>
      <c r="F19" s="31" t="s">
        <v>40</v>
      </c>
      <c r="G19" s="31" t="s">
        <v>41</v>
      </c>
      <c r="H19" s="31" t="s">
        <v>42</v>
      </c>
      <c r="J19" s="36" t="s">
        <v>38</v>
      </c>
    </row>
    <row r="20" spans="1:10" ht="10.5" customHeight="1">
      <c r="A20" s="29"/>
      <c r="B20" s="30"/>
      <c r="C20" s="30"/>
      <c r="D20" s="31"/>
      <c r="E20" s="40" t="s">
        <v>43</v>
      </c>
      <c r="F20" s="31" t="s">
        <v>43</v>
      </c>
      <c r="G20" s="31" t="s">
        <v>44</v>
      </c>
      <c r="H20" s="31"/>
      <c r="J20" s="36"/>
    </row>
    <row r="21" spans="1:10" ht="9.75" customHeight="1">
      <c r="A21" s="41">
        <v>1</v>
      </c>
      <c r="B21" s="42">
        <v>2</v>
      </c>
      <c r="C21" s="42">
        <v>3</v>
      </c>
      <c r="D21" s="43" t="s">
        <v>45</v>
      </c>
      <c r="E21" s="44" t="s">
        <v>46</v>
      </c>
      <c r="F21" s="43" t="s">
        <v>47</v>
      </c>
      <c r="G21" s="43" t="s">
        <v>48</v>
      </c>
      <c r="H21" s="43" t="s">
        <v>49</v>
      </c>
      <c r="I21" s="43" t="s">
        <v>50</v>
      </c>
      <c r="J21" s="45" t="s">
        <v>51</v>
      </c>
    </row>
    <row r="22" spans="1:10" ht="12" customHeight="1">
      <c r="A22" s="46" t="s">
        <v>52</v>
      </c>
      <c r="B22" s="47" t="s">
        <v>53</v>
      </c>
      <c r="C22" s="48"/>
      <c r="D22" s="49">
        <f>D23+D24+D25+D26+D30+D36</f>
        <v>115758.98</v>
      </c>
      <c r="E22" s="49">
        <f>E23+E24+E25+E26+E30+E36</f>
        <v>27153.239999999998</v>
      </c>
      <c r="F22" s="49"/>
      <c r="G22" s="49"/>
      <c r="H22" s="49"/>
      <c r="I22" s="50">
        <f>E22+G22</f>
        <v>27153.239999999998</v>
      </c>
      <c r="J22" s="51">
        <f>D22-I22</f>
        <v>88605.73999999999</v>
      </c>
    </row>
    <row r="23" spans="1:10" ht="15" customHeight="1">
      <c r="A23" s="52" t="s">
        <v>54</v>
      </c>
      <c r="B23" s="53" t="s">
        <v>55</v>
      </c>
      <c r="C23" s="54">
        <v>120</v>
      </c>
      <c r="D23" s="55"/>
      <c r="E23" s="55"/>
      <c r="F23" s="56"/>
      <c r="G23" s="56"/>
      <c r="H23" s="56"/>
      <c r="I23" s="56">
        <f>E23+G23</f>
        <v>0</v>
      </c>
      <c r="J23" s="57">
        <f>D23-I23</f>
        <v>0</v>
      </c>
    </row>
    <row r="24" spans="1:10" ht="15" customHeight="1">
      <c r="A24" s="58" t="s">
        <v>56</v>
      </c>
      <c r="B24" s="53" t="s">
        <v>57</v>
      </c>
      <c r="C24" s="54">
        <v>130</v>
      </c>
      <c r="D24" s="55">
        <f>D47</f>
        <v>115758.98</v>
      </c>
      <c r="E24" s="55">
        <f>'КНИГА КРЕДИТОВ'!AC31</f>
        <v>27153.239999999998</v>
      </c>
      <c r="F24" s="56"/>
      <c r="G24" s="56"/>
      <c r="H24" s="56"/>
      <c r="I24" s="56">
        <f>E24+G24</f>
        <v>27153.239999999998</v>
      </c>
      <c r="J24" s="57">
        <f>D24-I24</f>
        <v>88605.73999999999</v>
      </c>
    </row>
    <row r="25" spans="1:10" ht="15" customHeight="1">
      <c r="A25" s="59" t="s">
        <v>58</v>
      </c>
      <c r="B25" s="53" t="s">
        <v>59</v>
      </c>
      <c r="C25" s="54">
        <v>140</v>
      </c>
      <c r="D25" s="55"/>
      <c r="E25" s="55">
        <f>'КНИГА КРЕДИТОВ'!AA31</f>
        <v>0</v>
      </c>
      <c r="F25" s="56"/>
      <c r="G25" s="56"/>
      <c r="H25" s="56"/>
      <c r="I25" s="56"/>
      <c r="J25" s="57"/>
    </row>
    <row r="26" spans="1:10" ht="15" customHeight="1">
      <c r="A26" s="58" t="s">
        <v>60</v>
      </c>
      <c r="B26" s="53" t="s">
        <v>61</v>
      </c>
      <c r="C26" s="54">
        <v>150</v>
      </c>
      <c r="D26" s="55"/>
      <c r="E26" s="55"/>
      <c r="F26" s="56"/>
      <c r="G26" s="56"/>
      <c r="H26" s="56"/>
      <c r="I26" s="56"/>
      <c r="J26" s="57"/>
    </row>
    <row r="27" spans="1:10" ht="15" customHeight="1">
      <c r="A27" s="60" t="s">
        <v>62</v>
      </c>
      <c r="B27" s="61"/>
      <c r="C27" s="62"/>
      <c r="D27" s="63"/>
      <c r="E27" s="64"/>
      <c r="F27" s="63"/>
      <c r="G27" s="63"/>
      <c r="H27" s="63"/>
      <c r="I27" s="63"/>
      <c r="J27" s="65"/>
    </row>
    <row r="28" spans="1:10" ht="23.25" customHeight="1">
      <c r="A28" s="66" t="s">
        <v>63</v>
      </c>
      <c r="B28" s="67" t="s">
        <v>64</v>
      </c>
      <c r="C28" s="68">
        <v>152</v>
      </c>
      <c r="D28" s="55"/>
      <c r="E28" s="55"/>
      <c r="F28" s="56"/>
      <c r="G28" s="56"/>
      <c r="H28" s="56"/>
      <c r="I28" s="56"/>
      <c r="J28" s="57"/>
    </row>
    <row r="29" spans="1:10" ht="23.25" customHeight="1">
      <c r="A29" s="69" t="s">
        <v>65</v>
      </c>
      <c r="B29" s="53" t="s">
        <v>66</v>
      </c>
      <c r="C29" s="54">
        <v>153</v>
      </c>
      <c r="D29" s="55"/>
      <c r="E29" s="55"/>
      <c r="F29" s="56"/>
      <c r="G29" s="56"/>
      <c r="H29" s="56"/>
      <c r="I29" s="56"/>
      <c r="J29" s="57"/>
    </row>
    <row r="30" spans="1:10" ht="15" customHeight="1">
      <c r="A30" s="58" t="s">
        <v>67</v>
      </c>
      <c r="B30" s="53" t="s">
        <v>68</v>
      </c>
      <c r="C30" s="54" t="s">
        <v>69</v>
      </c>
      <c r="D30" s="55">
        <f>D31+D33+D34+D35</f>
        <v>0</v>
      </c>
      <c r="E30" s="55">
        <f>E31+E33+E34+E35</f>
        <v>0</v>
      </c>
      <c r="F30" s="56"/>
      <c r="G30" s="56"/>
      <c r="H30" s="56"/>
      <c r="I30" s="56">
        <f>E30+G30</f>
        <v>0</v>
      </c>
      <c r="J30" s="57">
        <f>D30-I30</f>
        <v>0</v>
      </c>
    </row>
    <row r="31" spans="1:10" ht="15" customHeight="1">
      <c r="A31" s="60" t="s">
        <v>62</v>
      </c>
      <c r="B31" s="61"/>
      <c r="C31" s="62"/>
      <c r="D31" s="63"/>
      <c r="E31" s="64"/>
      <c r="F31" s="63"/>
      <c r="G31" s="63"/>
      <c r="H31" s="63"/>
      <c r="I31" s="63"/>
      <c r="J31" s="65"/>
    </row>
    <row r="32" spans="1:10" ht="15" customHeight="1">
      <c r="A32" s="70" t="s">
        <v>70</v>
      </c>
      <c r="B32" s="67" t="s">
        <v>71</v>
      </c>
      <c r="C32" s="68">
        <v>410</v>
      </c>
      <c r="D32" s="55"/>
      <c r="E32" s="55"/>
      <c r="F32" s="56"/>
      <c r="G32" s="56"/>
      <c r="H32" s="56"/>
      <c r="I32" s="56">
        <f>E32+G32</f>
        <v>0</v>
      </c>
      <c r="J32" s="57">
        <f>D32-I32</f>
        <v>0</v>
      </c>
    </row>
    <row r="33" spans="1:10" ht="15" customHeight="1">
      <c r="A33" s="71" t="s">
        <v>72</v>
      </c>
      <c r="B33" s="53" t="s">
        <v>73</v>
      </c>
      <c r="C33" s="54">
        <v>420</v>
      </c>
      <c r="D33" s="55"/>
      <c r="E33" s="55"/>
      <c r="F33" s="56"/>
      <c r="G33" s="56"/>
      <c r="H33" s="56"/>
      <c r="I33" s="56">
        <f>E33+G33</f>
        <v>0</v>
      </c>
      <c r="J33" s="57">
        <f>D33-I33</f>
        <v>0</v>
      </c>
    </row>
    <row r="34" spans="1:10" ht="15" customHeight="1">
      <c r="A34" s="71" t="s">
        <v>74</v>
      </c>
      <c r="B34" s="53" t="s">
        <v>75</v>
      </c>
      <c r="C34" s="54">
        <v>430</v>
      </c>
      <c r="D34" s="55"/>
      <c r="E34" s="55"/>
      <c r="F34" s="56"/>
      <c r="G34" s="56"/>
      <c r="H34" s="56"/>
      <c r="I34" s="56">
        <f>E34+G34</f>
        <v>0</v>
      </c>
      <c r="J34" s="57">
        <f>D34-I34</f>
        <v>0</v>
      </c>
    </row>
    <row r="35" spans="1:10" ht="15" customHeight="1">
      <c r="A35" s="71" t="s">
        <v>76</v>
      </c>
      <c r="B35" s="53" t="s">
        <v>77</v>
      </c>
      <c r="C35" s="54">
        <v>440</v>
      </c>
      <c r="D35" s="55"/>
      <c r="E35" s="55"/>
      <c r="F35" s="56"/>
      <c r="G35" s="56"/>
      <c r="H35" s="56"/>
      <c r="I35" s="56">
        <f>E35+G35</f>
        <v>0</v>
      </c>
      <c r="J35" s="57">
        <f>D35-I35</f>
        <v>0</v>
      </c>
    </row>
    <row r="36" spans="1:10" ht="15" customHeight="1">
      <c r="A36" s="72" t="s">
        <v>78</v>
      </c>
      <c r="B36" s="73">
        <v>100</v>
      </c>
      <c r="C36" s="74">
        <v>180</v>
      </c>
      <c r="D36" s="49"/>
      <c r="E36" s="49"/>
      <c r="F36" s="50"/>
      <c r="G36" s="50"/>
      <c r="H36" s="50"/>
      <c r="I36" s="50">
        <f>E36+G36</f>
        <v>0</v>
      </c>
      <c r="J36" s="51">
        <f>D36-I36</f>
        <v>0</v>
      </c>
    </row>
    <row r="37" spans="1:10" ht="15" customHeight="1">
      <c r="A37" s="374" t="s">
        <v>79</v>
      </c>
      <c r="B37" s="374"/>
      <c r="C37" s="374"/>
      <c r="D37" s="374"/>
      <c r="E37" s="374"/>
      <c r="F37" s="374"/>
      <c r="G37" s="76"/>
      <c r="H37" s="76"/>
      <c r="I37" s="76"/>
      <c r="J37" s="76"/>
    </row>
    <row r="38" spans="1:10" ht="15" customHeight="1">
      <c r="A38" s="374" t="s">
        <v>80</v>
      </c>
      <c r="B38" s="374"/>
      <c r="C38" s="374"/>
      <c r="D38" s="374"/>
      <c r="E38" s="374"/>
      <c r="F38" s="374"/>
      <c r="G38" s="76"/>
      <c r="H38" s="76"/>
      <c r="I38" s="76"/>
      <c r="J38" s="76"/>
    </row>
    <row r="39" spans="1:10" ht="15" customHeight="1">
      <c r="A39" s="75"/>
      <c r="B39" s="77"/>
      <c r="C39" s="77"/>
      <c r="D39" s="77"/>
      <c r="E39" s="77"/>
      <c r="F39" s="77"/>
      <c r="G39" s="76"/>
      <c r="H39" s="76"/>
      <c r="I39" s="76"/>
      <c r="J39" s="76"/>
    </row>
    <row r="40" spans="1:10" ht="19.5" customHeight="1">
      <c r="A40" s="3"/>
      <c r="B40" s="23" t="s">
        <v>81</v>
      </c>
      <c r="C40" s="23"/>
      <c r="D40" s="23"/>
      <c r="E40" s="19"/>
      <c r="F40" s="19"/>
      <c r="G40" s="19"/>
      <c r="H40" s="19"/>
      <c r="I40" s="19" t="s">
        <v>82</v>
      </c>
      <c r="J40" s="24"/>
    </row>
    <row r="41" spans="1:10" ht="4.5" customHeight="1">
      <c r="A41" s="25"/>
      <c r="B41" s="25"/>
      <c r="C41" s="25"/>
      <c r="D41" s="27"/>
      <c r="E41" s="27"/>
      <c r="F41" s="27"/>
      <c r="G41" s="27"/>
      <c r="H41" s="27"/>
      <c r="I41" s="27"/>
      <c r="J41" s="28"/>
    </row>
    <row r="42" spans="1:10" ht="13.5" customHeight="1">
      <c r="A42" s="78"/>
      <c r="B42" s="79"/>
      <c r="C42" s="79"/>
      <c r="D42" s="37"/>
      <c r="E42" s="32"/>
      <c r="F42" s="33" t="s">
        <v>27</v>
      </c>
      <c r="G42" s="33"/>
      <c r="H42" s="34"/>
      <c r="I42" s="35"/>
      <c r="J42" s="80"/>
    </row>
    <row r="43" spans="1:10" ht="9.75" customHeight="1">
      <c r="A43" s="30" t="s">
        <v>29</v>
      </c>
      <c r="B43" s="30" t="s">
        <v>24</v>
      </c>
      <c r="C43" s="30" t="s">
        <v>25</v>
      </c>
      <c r="D43" s="31" t="s">
        <v>26</v>
      </c>
      <c r="E43" s="37" t="s">
        <v>33</v>
      </c>
      <c r="F43" s="38" t="s">
        <v>33</v>
      </c>
      <c r="G43" s="39" t="s">
        <v>33</v>
      </c>
      <c r="H43" s="39"/>
      <c r="I43" s="81"/>
      <c r="J43" s="36" t="s">
        <v>28</v>
      </c>
    </row>
    <row r="44" spans="1:10" ht="9.75" customHeight="1">
      <c r="A44" s="29"/>
      <c r="B44" s="30" t="s">
        <v>30</v>
      </c>
      <c r="C44" s="30" t="s">
        <v>31</v>
      </c>
      <c r="D44" s="31" t="s">
        <v>32</v>
      </c>
      <c r="E44" s="40" t="s">
        <v>39</v>
      </c>
      <c r="F44" s="31" t="s">
        <v>40</v>
      </c>
      <c r="G44" s="31" t="s">
        <v>41</v>
      </c>
      <c r="H44" s="31" t="s">
        <v>34</v>
      </c>
      <c r="I44" s="31" t="s">
        <v>35</v>
      </c>
      <c r="J44" s="36" t="s">
        <v>32</v>
      </c>
    </row>
    <row r="45" spans="1:10" ht="13.5" customHeight="1">
      <c r="A45" s="82"/>
      <c r="B45" s="83" t="s">
        <v>36</v>
      </c>
      <c r="C45" s="83" t="s">
        <v>83</v>
      </c>
      <c r="D45" s="84" t="s">
        <v>38</v>
      </c>
      <c r="E45" s="85" t="s">
        <v>43</v>
      </c>
      <c r="F45" s="84" t="s">
        <v>43</v>
      </c>
      <c r="G45" s="84" t="s">
        <v>44</v>
      </c>
      <c r="H45" s="84" t="s">
        <v>42</v>
      </c>
      <c r="I45" s="84"/>
      <c r="J45" s="86" t="s">
        <v>38</v>
      </c>
    </row>
    <row r="46" spans="1:10" ht="9.75" customHeight="1">
      <c r="A46" s="41">
        <v>1</v>
      </c>
      <c r="B46" s="42">
        <v>2</v>
      </c>
      <c r="C46" s="42">
        <v>3</v>
      </c>
      <c r="D46" s="43" t="s">
        <v>45</v>
      </c>
      <c r="E46" s="44" t="s">
        <v>46</v>
      </c>
      <c r="F46" s="43" t="s">
        <v>47</v>
      </c>
      <c r="G46" s="43" t="s">
        <v>48</v>
      </c>
      <c r="H46" s="43" t="s">
        <v>49</v>
      </c>
      <c r="I46" s="43" t="s">
        <v>50</v>
      </c>
      <c r="J46" s="45" t="s">
        <v>51</v>
      </c>
    </row>
    <row r="47" spans="1:10" ht="19.5" customHeight="1">
      <c r="A47" s="46" t="s">
        <v>84</v>
      </c>
      <c r="B47" s="87" t="s">
        <v>85</v>
      </c>
      <c r="C47" s="88" t="s">
        <v>69</v>
      </c>
      <c r="D47" s="89">
        <f>D49+D74+D121+D134+D137</f>
        <v>115758.98</v>
      </c>
      <c r="E47" s="89">
        <f>E49+E74+E121+E134+E137</f>
        <v>31095.089999999997</v>
      </c>
      <c r="F47" s="90"/>
      <c r="G47" s="90"/>
      <c r="H47" s="90"/>
      <c r="I47" s="50">
        <f>E47+G47</f>
        <v>31095.089999999997</v>
      </c>
      <c r="J47" s="51">
        <f>D47-I47</f>
        <v>84663.89</v>
      </c>
    </row>
    <row r="48" spans="1:10" ht="12" customHeight="1">
      <c r="A48" s="91" t="s">
        <v>86</v>
      </c>
      <c r="B48" s="92"/>
      <c r="C48" s="93"/>
      <c r="D48" s="94"/>
      <c r="E48" s="95"/>
      <c r="F48" s="94"/>
      <c r="G48" s="94"/>
      <c r="H48" s="94"/>
      <c r="I48" s="94"/>
      <c r="J48" s="96"/>
    </row>
    <row r="49" spans="1:10" ht="23.25" customHeight="1">
      <c r="A49" s="97" t="s">
        <v>87</v>
      </c>
      <c r="B49" s="98"/>
      <c r="C49" s="99" t="s">
        <v>88</v>
      </c>
      <c r="D49" s="100">
        <f>D50+D63</f>
        <v>0</v>
      </c>
      <c r="E49" s="56">
        <f>E50+E63</f>
        <v>0</v>
      </c>
      <c r="F49" s="101"/>
      <c r="G49" s="101"/>
      <c r="H49" s="101"/>
      <c r="I49" s="56">
        <f>E49+G49</f>
        <v>0</v>
      </c>
      <c r="J49" s="57">
        <f>D49-I49</f>
        <v>0</v>
      </c>
    </row>
    <row r="50" spans="1:10" ht="18.75" customHeight="1">
      <c r="A50" s="102" t="s">
        <v>89</v>
      </c>
      <c r="B50" s="103"/>
      <c r="C50" s="104" t="s">
        <v>90</v>
      </c>
      <c r="D50" s="56">
        <f>D51+D55+D58+D59</f>
        <v>0</v>
      </c>
      <c r="E50" s="100">
        <f>E51+E55+E58+E59</f>
        <v>0</v>
      </c>
      <c r="F50" s="105"/>
      <c r="G50" s="105"/>
      <c r="H50" s="105"/>
      <c r="I50" s="100">
        <f>E50+G50</f>
        <v>0</v>
      </c>
      <c r="J50" s="106">
        <f>D50-I50</f>
        <v>0</v>
      </c>
    </row>
    <row r="51" spans="1:10" ht="12.75">
      <c r="A51" s="107" t="s">
        <v>91</v>
      </c>
      <c r="B51" s="108"/>
      <c r="C51" s="109" t="s">
        <v>92</v>
      </c>
      <c r="D51" s="56"/>
      <c r="E51" s="56">
        <f>E52+E53+E54</f>
        <v>0</v>
      </c>
      <c r="F51" s="101"/>
      <c r="G51" s="101"/>
      <c r="H51" s="101"/>
      <c r="I51" s="56">
        <f>E51+G51</f>
        <v>0</v>
      </c>
      <c r="J51" s="57">
        <f>D51-I51</f>
        <v>0</v>
      </c>
    </row>
    <row r="52" spans="1:10" ht="12.75">
      <c r="A52" s="110" t="s">
        <v>93</v>
      </c>
      <c r="B52" s="108" t="s">
        <v>94</v>
      </c>
      <c r="C52" s="109"/>
      <c r="D52" s="101"/>
      <c r="E52" s="111"/>
      <c r="F52" s="101"/>
      <c r="G52" s="101"/>
      <c r="H52" s="101"/>
      <c r="I52" s="101"/>
      <c r="J52" s="112"/>
    </row>
    <row r="53" spans="1:10" ht="12.75">
      <c r="A53" s="110" t="s">
        <v>93</v>
      </c>
      <c r="B53" s="108" t="s">
        <v>95</v>
      </c>
      <c r="C53" s="109"/>
      <c r="D53" s="101"/>
      <c r="E53" s="111"/>
      <c r="F53" s="101"/>
      <c r="G53" s="101"/>
      <c r="H53" s="101"/>
      <c r="I53" s="101"/>
      <c r="J53" s="112"/>
    </row>
    <row r="54" spans="1:10" ht="12.75">
      <c r="A54" s="110" t="s">
        <v>93</v>
      </c>
      <c r="B54" s="108" t="s">
        <v>96</v>
      </c>
      <c r="C54" s="109"/>
      <c r="D54" s="101"/>
      <c r="E54" s="111"/>
      <c r="F54" s="101"/>
      <c r="G54" s="101"/>
      <c r="H54" s="101"/>
      <c r="I54" s="101"/>
      <c r="J54" s="112"/>
    </row>
    <row r="55" spans="1:10" ht="22.5">
      <c r="A55" s="113" t="s">
        <v>97</v>
      </c>
      <c r="B55" s="103"/>
      <c r="C55" s="114" t="s">
        <v>98</v>
      </c>
      <c r="D55" s="56">
        <f>D56+D57</f>
        <v>0</v>
      </c>
      <c r="E55" s="100">
        <f>E56+E57</f>
        <v>0</v>
      </c>
      <c r="F55" s="105"/>
      <c r="G55" s="105"/>
      <c r="H55" s="105"/>
      <c r="I55" s="100">
        <f>E55+G55</f>
        <v>0</v>
      </c>
      <c r="J55" s="106">
        <f>D55-I55</f>
        <v>0</v>
      </c>
    </row>
    <row r="56" spans="1:10" ht="12.75">
      <c r="A56" s="110" t="s">
        <v>99</v>
      </c>
      <c r="B56" s="108" t="s">
        <v>100</v>
      </c>
      <c r="C56" s="109"/>
      <c r="D56" s="101"/>
      <c r="E56" s="111"/>
      <c r="F56" s="101"/>
      <c r="G56" s="101"/>
      <c r="H56" s="101"/>
      <c r="I56" s="101"/>
      <c r="J56" s="112"/>
    </row>
    <row r="57" spans="1:10" ht="12.75">
      <c r="A57" s="110" t="s">
        <v>99</v>
      </c>
      <c r="B57" s="108" t="s">
        <v>101</v>
      </c>
      <c r="C57" s="109"/>
      <c r="D57" s="101"/>
      <c r="E57" s="111">
        <f>'КНИГА КРЕДИТОВ'!AF50</f>
        <v>0</v>
      </c>
      <c r="F57" s="101"/>
      <c r="G57" s="101"/>
      <c r="H57" s="101"/>
      <c r="I57" s="101"/>
      <c r="J57" s="112"/>
    </row>
    <row r="58" spans="1:10" ht="39.75" customHeight="1">
      <c r="A58" s="110" t="s">
        <v>102</v>
      </c>
      <c r="B58" s="108"/>
      <c r="C58" s="109" t="s">
        <v>103</v>
      </c>
      <c r="D58" s="101"/>
      <c r="E58" s="111"/>
      <c r="F58" s="101"/>
      <c r="G58" s="101"/>
      <c r="H58" s="101"/>
      <c r="I58" s="101"/>
      <c r="J58" s="112"/>
    </row>
    <row r="59" spans="1:10" ht="33.75">
      <c r="A59" s="113" t="s">
        <v>104</v>
      </c>
      <c r="B59" s="103"/>
      <c r="C59" s="114" t="s">
        <v>105</v>
      </c>
      <c r="D59" s="56">
        <f>D60+D61+D62</f>
        <v>0</v>
      </c>
      <c r="E59" s="100">
        <f>E60+E61+E62</f>
        <v>0</v>
      </c>
      <c r="F59" s="105"/>
      <c r="G59" s="105"/>
      <c r="H59" s="105"/>
      <c r="I59" s="100">
        <f>E59+G59</f>
        <v>0</v>
      </c>
      <c r="J59" s="106">
        <f>D59-I59</f>
        <v>0</v>
      </c>
    </row>
    <row r="60" spans="1:10" ht="12.75">
      <c r="A60" s="110" t="s">
        <v>106</v>
      </c>
      <c r="B60" s="108" t="s">
        <v>107</v>
      </c>
      <c r="C60" s="109"/>
      <c r="D60" s="101"/>
      <c r="E60" s="111"/>
      <c r="F60" s="101"/>
      <c r="G60" s="101"/>
      <c r="H60" s="101"/>
      <c r="I60" s="101"/>
      <c r="J60" s="112"/>
    </row>
    <row r="61" spans="1:10" ht="12.75">
      <c r="A61" s="110" t="s">
        <v>106</v>
      </c>
      <c r="B61" s="108" t="s">
        <v>108</v>
      </c>
      <c r="C61" s="109"/>
      <c r="D61" s="101"/>
      <c r="E61" s="111"/>
      <c r="F61" s="101"/>
      <c r="G61" s="101"/>
      <c r="H61" s="101"/>
      <c r="I61" s="101"/>
      <c r="J61" s="112"/>
    </row>
    <row r="62" spans="1:10" ht="12.75">
      <c r="A62" s="110" t="s">
        <v>106</v>
      </c>
      <c r="B62" s="108" t="s">
        <v>109</v>
      </c>
      <c r="C62" s="109"/>
      <c r="D62" s="101"/>
      <c r="E62" s="111"/>
      <c r="F62" s="101"/>
      <c r="G62" s="101"/>
      <c r="H62" s="101"/>
      <c r="I62" s="101"/>
      <c r="J62" s="112"/>
    </row>
    <row r="63" spans="1:10" ht="28.5" customHeight="1">
      <c r="A63" s="115" t="s">
        <v>110</v>
      </c>
      <c r="B63" s="108"/>
      <c r="C63" s="109" t="s">
        <v>111</v>
      </c>
      <c r="D63" s="101"/>
      <c r="E63" s="111"/>
      <c r="F63" s="101"/>
      <c r="G63" s="101"/>
      <c r="H63" s="101"/>
      <c r="I63" s="101"/>
      <c r="J63" s="112"/>
    </row>
    <row r="64" spans="1:10" ht="22.5">
      <c r="A64" s="110" t="s">
        <v>112</v>
      </c>
      <c r="B64" s="108"/>
      <c r="C64" s="109" t="s">
        <v>113</v>
      </c>
      <c r="D64" s="101"/>
      <c r="E64" s="111"/>
      <c r="F64" s="101"/>
      <c r="G64" s="101"/>
      <c r="H64" s="101"/>
      <c r="I64" s="101"/>
      <c r="J64" s="112"/>
    </row>
    <row r="65" spans="1:10" ht="33.75">
      <c r="A65" s="110" t="s">
        <v>114</v>
      </c>
      <c r="B65" s="108"/>
      <c r="C65" s="109" t="s">
        <v>115</v>
      </c>
      <c r="D65" s="101"/>
      <c r="E65" s="111"/>
      <c r="F65" s="101"/>
      <c r="G65" s="101"/>
      <c r="H65" s="101"/>
      <c r="I65" s="101"/>
      <c r="J65" s="112"/>
    </row>
    <row r="66" spans="1:10" ht="22.5">
      <c r="A66" s="110" t="s">
        <v>116</v>
      </c>
      <c r="B66" s="108"/>
      <c r="C66" s="109" t="s">
        <v>117</v>
      </c>
      <c r="D66" s="101"/>
      <c r="E66" s="111"/>
      <c r="F66" s="101"/>
      <c r="G66" s="101"/>
      <c r="H66" s="101"/>
      <c r="I66" s="101"/>
      <c r="J66" s="112"/>
    </row>
    <row r="67" spans="1:10" ht="27.75" customHeight="1">
      <c r="A67" s="110" t="s">
        <v>118</v>
      </c>
      <c r="B67" s="108"/>
      <c r="C67" s="116" t="s">
        <v>119</v>
      </c>
      <c r="D67" s="117"/>
      <c r="E67" s="118"/>
      <c r="F67" s="117"/>
      <c r="G67" s="117"/>
      <c r="H67" s="117"/>
      <c r="I67" s="117"/>
      <c r="J67" s="119"/>
    </row>
    <row r="68" spans="1:10" ht="7.5" customHeight="1">
      <c r="A68" s="120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3.5" customHeight="1">
      <c r="A69" s="78"/>
      <c r="B69" s="79"/>
      <c r="C69" s="79"/>
      <c r="D69" s="37"/>
      <c r="E69" s="32"/>
      <c r="F69" s="33" t="s">
        <v>27</v>
      </c>
      <c r="G69" s="33"/>
      <c r="H69" s="34"/>
      <c r="I69" s="35"/>
      <c r="J69" s="80"/>
    </row>
    <row r="70" spans="1:10" ht="12" customHeight="1">
      <c r="A70" s="30" t="s">
        <v>29</v>
      </c>
      <c r="B70" s="30" t="s">
        <v>24</v>
      </c>
      <c r="C70" s="30" t="s">
        <v>25</v>
      </c>
      <c r="D70" s="31" t="s">
        <v>26</v>
      </c>
      <c r="E70" s="37" t="s">
        <v>33</v>
      </c>
      <c r="F70" s="38" t="s">
        <v>33</v>
      </c>
      <c r="G70" s="39" t="s">
        <v>33</v>
      </c>
      <c r="H70" s="39"/>
      <c r="I70" s="81"/>
      <c r="J70" s="36" t="s">
        <v>28</v>
      </c>
    </row>
    <row r="71" spans="1:10" ht="12" customHeight="1">
      <c r="A71" s="29"/>
      <c r="B71" s="30" t="s">
        <v>30</v>
      </c>
      <c r="C71" s="30" t="s">
        <v>31</v>
      </c>
      <c r="D71" s="31" t="s">
        <v>32</v>
      </c>
      <c r="E71" s="40" t="s">
        <v>39</v>
      </c>
      <c r="F71" s="31" t="s">
        <v>40</v>
      </c>
      <c r="G71" s="31" t="s">
        <v>41</v>
      </c>
      <c r="H71" s="31" t="s">
        <v>34</v>
      </c>
      <c r="I71" s="31" t="s">
        <v>35</v>
      </c>
      <c r="J71" s="36" t="s">
        <v>32</v>
      </c>
    </row>
    <row r="72" spans="1:10" ht="14.25" customHeight="1">
      <c r="A72" s="82"/>
      <c r="B72" s="83" t="s">
        <v>36</v>
      </c>
      <c r="C72" s="83" t="s">
        <v>83</v>
      </c>
      <c r="D72" s="84" t="s">
        <v>38</v>
      </c>
      <c r="E72" s="85" t="s">
        <v>43</v>
      </c>
      <c r="F72" s="84" t="s">
        <v>43</v>
      </c>
      <c r="G72" s="84" t="s">
        <v>44</v>
      </c>
      <c r="H72" s="84" t="s">
        <v>42</v>
      </c>
      <c r="I72" s="84"/>
      <c r="J72" s="86" t="s">
        <v>38</v>
      </c>
    </row>
    <row r="73" spans="1:10" ht="9.75" customHeight="1">
      <c r="A73" s="41">
        <v>1</v>
      </c>
      <c r="B73" s="42">
        <v>2</v>
      </c>
      <c r="C73" s="42">
        <v>3</v>
      </c>
      <c r="D73" s="43" t="s">
        <v>45</v>
      </c>
      <c r="E73" s="44" t="s">
        <v>46</v>
      </c>
      <c r="F73" s="43" t="s">
        <v>47</v>
      </c>
      <c r="G73" s="43" t="s">
        <v>48</v>
      </c>
      <c r="H73" s="43" t="s">
        <v>49</v>
      </c>
      <c r="I73" s="43" t="s">
        <v>50</v>
      </c>
      <c r="J73" s="45" t="s">
        <v>51</v>
      </c>
    </row>
    <row r="74" spans="1:10" ht="25.5" customHeight="1">
      <c r="A74" s="121" t="s">
        <v>120</v>
      </c>
      <c r="B74" s="122"/>
      <c r="C74" s="123" t="s">
        <v>85</v>
      </c>
      <c r="D74" s="124">
        <f>D75+D82+D90</f>
        <v>115758.98</v>
      </c>
      <c r="E74" s="124">
        <f>E75+E82+E90</f>
        <v>31095.089999999997</v>
      </c>
      <c r="F74" s="124"/>
      <c r="G74" s="124"/>
      <c r="H74" s="124"/>
      <c r="I74" s="100">
        <f>E74+G74</f>
        <v>31095.089999999997</v>
      </c>
      <c r="J74" s="106">
        <f>D74-I74</f>
        <v>84663.89</v>
      </c>
    </row>
    <row r="75" spans="1:10" ht="62.25" customHeight="1">
      <c r="A75" s="125" t="s">
        <v>121</v>
      </c>
      <c r="B75" s="126"/>
      <c r="C75" s="127" t="s">
        <v>122</v>
      </c>
      <c r="D75" s="128"/>
      <c r="E75" s="129"/>
      <c r="F75" s="128"/>
      <c r="G75" s="128"/>
      <c r="H75" s="128"/>
      <c r="I75" s="128"/>
      <c r="J75" s="130"/>
    </row>
    <row r="76" spans="1:10" ht="25.5" customHeight="1">
      <c r="A76" s="131" t="s">
        <v>123</v>
      </c>
      <c r="B76" s="126"/>
      <c r="C76" s="127" t="s">
        <v>124</v>
      </c>
      <c r="D76" s="128"/>
      <c r="E76" s="129"/>
      <c r="F76" s="128"/>
      <c r="G76" s="128"/>
      <c r="H76" s="128"/>
      <c r="I76" s="128"/>
      <c r="J76" s="130"/>
    </row>
    <row r="77" spans="1:10" ht="27" customHeight="1">
      <c r="A77" s="131" t="s">
        <v>125</v>
      </c>
      <c r="B77" s="126"/>
      <c r="C77" s="127" t="s">
        <v>126</v>
      </c>
      <c r="D77" s="128"/>
      <c r="E77" s="129"/>
      <c r="F77" s="128"/>
      <c r="G77" s="128"/>
      <c r="H77" s="128"/>
      <c r="I77" s="128"/>
      <c r="J77" s="130"/>
    </row>
    <row r="78" spans="1:10" ht="22.5">
      <c r="A78" s="131" t="s">
        <v>127</v>
      </c>
      <c r="B78" s="132"/>
      <c r="C78" s="127" t="s">
        <v>128</v>
      </c>
      <c r="D78" s="128"/>
      <c r="E78" s="129"/>
      <c r="F78" s="128"/>
      <c r="G78" s="128"/>
      <c r="H78" s="128"/>
      <c r="I78" s="128"/>
      <c r="J78" s="130"/>
    </row>
    <row r="79" spans="1:10" ht="22.5">
      <c r="A79" s="133" t="s">
        <v>129</v>
      </c>
      <c r="B79" s="126"/>
      <c r="C79" s="127" t="s">
        <v>130</v>
      </c>
      <c r="D79" s="128"/>
      <c r="E79" s="129"/>
      <c r="F79" s="128"/>
      <c r="G79" s="128"/>
      <c r="H79" s="128"/>
      <c r="I79" s="128"/>
      <c r="J79" s="130"/>
    </row>
    <row r="80" spans="1:10" ht="22.5">
      <c r="A80" s="133" t="s">
        <v>131</v>
      </c>
      <c r="B80" s="126"/>
      <c r="C80" s="127" t="s">
        <v>132</v>
      </c>
      <c r="D80" s="128"/>
      <c r="E80" s="129"/>
      <c r="F80" s="128"/>
      <c r="G80" s="128"/>
      <c r="H80" s="128"/>
      <c r="I80" s="128"/>
      <c r="J80" s="130"/>
    </row>
    <row r="81" spans="1:10" ht="22.5">
      <c r="A81" s="133" t="s">
        <v>133</v>
      </c>
      <c r="B81" s="126"/>
      <c r="C81" s="127" t="s">
        <v>134</v>
      </c>
      <c r="D81" s="128"/>
      <c r="E81" s="129"/>
      <c r="F81" s="128"/>
      <c r="G81" s="128"/>
      <c r="H81" s="128"/>
      <c r="I81" s="128"/>
      <c r="J81" s="130"/>
    </row>
    <row r="82" spans="1:10" ht="22.5" customHeight="1">
      <c r="A82" s="125" t="s">
        <v>135</v>
      </c>
      <c r="B82" s="126"/>
      <c r="C82" s="127" t="s">
        <v>136</v>
      </c>
      <c r="D82" s="128"/>
      <c r="E82" s="129"/>
      <c r="F82" s="128"/>
      <c r="G82" s="128"/>
      <c r="H82" s="128"/>
      <c r="I82" s="128"/>
      <c r="J82" s="130"/>
    </row>
    <row r="83" spans="1:10" ht="15.75" customHeight="1">
      <c r="A83" s="133" t="s">
        <v>137</v>
      </c>
      <c r="B83" s="126"/>
      <c r="C83" s="127" t="s">
        <v>138</v>
      </c>
      <c r="D83" s="128"/>
      <c r="E83" s="129"/>
      <c r="F83" s="128"/>
      <c r="G83" s="128"/>
      <c r="H83" s="128"/>
      <c r="I83" s="128"/>
      <c r="J83" s="130"/>
    </row>
    <row r="84" spans="1:10" ht="26.25" customHeight="1">
      <c r="A84" s="133" t="s">
        <v>139</v>
      </c>
      <c r="B84" s="126"/>
      <c r="C84" s="127" t="s">
        <v>140</v>
      </c>
      <c r="D84" s="128"/>
      <c r="E84" s="129"/>
      <c r="F84" s="128"/>
      <c r="G84" s="128"/>
      <c r="H84" s="128"/>
      <c r="I84" s="128"/>
      <c r="J84" s="130"/>
    </row>
    <row r="85" spans="1:10" ht="22.5">
      <c r="A85" s="134" t="s">
        <v>141</v>
      </c>
      <c r="B85" s="135"/>
      <c r="C85" s="136" t="s">
        <v>142</v>
      </c>
      <c r="D85" s="128">
        <f>D86+D87+D88+D89</f>
        <v>0</v>
      </c>
      <c r="E85" s="137">
        <f>E86+E87+E88+E89</f>
        <v>0</v>
      </c>
      <c r="F85" s="137"/>
      <c r="G85" s="137"/>
      <c r="H85" s="137"/>
      <c r="I85" s="100">
        <f>E85+G85</f>
        <v>0</v>
      </c>
      <c r="J85" s="106">
        <f>D85-I85</f>
        <v>0</v>
      </c>
    </row>
    <row r="86" spans="1:10" ht="22.5">
      <c r="A86" s="131" t="s">
        <v>143</v>
      </c>
      <c r="B86" s="138" t="s">
        <v>144</v>
      </c>
      <c r="C86" s="127"/>
      <c r="D86" s="128"/>
      <c r="E86" s="129"/>
      <c r="F86" s="128"/>
      <c r="G86" s="128"/>
      <c r="H86" s="128"/>
      <c r="I86" s="128"/>
      <c r="J86" s="130"/>
    </row>
    <row r="87" spans="1:10" ht="22.5">
      <c r="A87" s="131" t="s">
        <v>145</v>
      </c>
      <c r="B87" s="138" t="s">
        <v>146</v>
      </c>
      <c r="C87" s="127"/>
      <c r="D87" s="128"/>
      <c r="E87" s="129"/>
      <c r="F87" s="128"/>
      <c r="G87" s="128"/>
      <c r="H87" s="128"/>
      <c r="I87" s="128"/>
      <c r="J87" s="130"/>
    </row>
    <row r="88" spans="1:10" ht="12.75">
      <c r="A88" s="131" t="s">
        <v>147</v>
      </c>
      <c r="B88" s="138" t="s">
        <v>148</v>
      </c>
      <c r="C88" s="127"/>
      <c r="D88" s="128"/>
      <c r="E88" s="129"/>
      <c r="F88" s="128"/>
      <c r="G88" s="128"/>
      <c r="H88" s="128"/>
      <c r="I88" s="128"/>
      <c r="J88" s="130"/>
    </row>
    <row r="89" spans="1:10" ht="12.75">
      <c r="A89" s="131" t="s">
        <v>149</v>
      </c>
      <c r="B89" s="138" t="s">
        <v>150</v>
      </c>
      <c r="C89" s="127"/>
      <c r="D89" s="128"/>
      <c r="E89" s="129"/>
      <c r="F89" s="128"/>
      <c r="G89" s="128"/>
      <c r="H89" s="128"/>
      <c r="I89" s="128"/>
      <c r="J89" s="130"/>
    </row>
    <row r="90" spans="1:10" ht="24.75" customHeight="1">
      <c r="A90" s="134" t="s">
        <v>151</v>
      </c>
      <c r="B90" s="139"/>
      <c r="C90" s="140">
        <v>244</v>
      </c>
      <c r="D90" s="141">
        <f>SUM(D91:D119)</f>
        <v>115758.98</v>
      </c>
      <c r="E90" s="142">
        <f>SUM(E91:E119)</f>
        <v>31095.089999999997</v>
      </c>
      <c r="F90" s="142"/>
      <c r="G90" s="142"/>
      <c r="H90" s="142"/>
      <c r="I90" s="100">
        <f aca="true" t="shared" si="0" ref="I90:I119">E90+G90</f>
        <v>31095.089999999997</v>
      </c>
      <c r="J90" s="106">
        <f aca="true" t="shared" si="1" ref="J90:J119">D90-I90</f>
        <v>84663.89</v>
      </c>
    </row>
    <row r="91" spans="1:10" ht="24.75" customHeight="1">
      <c r="A91" s="131" t="s">
        <v>152</v>
      </c>
      <c r="B91" s="138" t="s">
        <v>153</v>
      </c>
      <c r="C91" s="143"/>
      <c r="D91" s="144"/>
      <c r="E91" s="145"/>
      <c r="F91" s="144"/>
      <c r="G91" s="144"/>
      <c r="H91" s="144"/>
      <c r="I91" s="56">
        <f t="shared" si="0"/>
        <v>0</v>
      </c>
      <c r="J91" s="57">
        <f t="shared" si="1"/>
        <v>0</v>
      </c>
    </row>
    <row r="92" spans="1:10" ht="24.75" customHeight="1">
      <c r="A92" s="131" t="s">
        <v>154</v>
      </c>
      <c r="B92" s="138" t="s">
        <v>155</v>
      </c>
      <c r="C92" s="143"/>
      <c r="D92" s="144"/>
      <c r="E92" s="145"/>
      <c r="F92" s="144"/>
      <c r="G92" s="144"/>
      <c r="H92" s="144"/>
      <c r="I92" s="56">
        <f t="shared" si="0"/>
        <v>0</v>
      </c>
      <c r="J92" s="57">
        <f t="shared" si="1"/>
        <v>0</v>
      </c>
    </row>
    <row r="93" spans="1:10" ht="24.75" customHeight="1">
      <c r="A93" s="131" t="s">
        <v>156</v>
      </c>
      <c r="B93" s="138" t="s">
        <v>157</v>
      </c>
      <c r="C93" s="143"/>
      <c r="D93" s="144"/>
      <c r="E93" s="145"/>
      <c r="F93" s="144"/>
      <c r="G93" s="144"/>
      <c r="H93" s="144"/>
      <c r="I93" s="56">
        <f t="shared" si="0"/>
        <v>0</v>
      </c>
      <c r="J93" s="57">
        <f t="shared" si="1"/>
        <v>0</v>
      </c>
    </row>
    <row r="94" spans="1:10" ht="24.75" customHeight="1">
      <c r="A94" s="131" t="s">
        <v>158</v>
      </c>
      <c r="B94" s="138" t="s">
        <v>159</v>
      </c>
      <c r="C94" s="143"/>
      <c r="D94" s="144"/>
      <c r="E94" s="145"/>
      <c r="F94" s="144"/>
      <c r="G94" s="144"/>
      <c r="H94" s="144"/>
      <c r="I94" s="56">
        <f t="shared" si="0"/>
        <v>0</v>
      </c>
      <c r="J94" s="57">
        <f t="shared" si="1"/>
        <v>0</v>
      </c>
    </row>
    <row r="95" spans="1:10" ht="24.75" customHeight="1">
      <c r="A95" s="131" t="s">
        <v>160</v>
      </c>
      <c r="B95" s="138" t="s">
        <v>161</v>
      </c>
      <c r="C95" s="143"/>
      <c r="D95" s="144"/>
      <c r="E95" s="145"/>
      <c r="F95" s="144"/>
      <c r="G95" s="144"/>
      <c r="H95" s="144"/>
      <c r="I95" s="56">
        <f t="shared" si="0"/>
        <v>0</v>
      </c>
      <c r="J95" s="57">
        <f t="shared" si="1"/>
        <v>0</v>
      </c>
    </row>
    <row r="96" spans="1:10" ht="24.75" customHeight="1">
      <c r="A96" s="131" t="s">
        <v>162</v>
      </c>
      <c r="B96" s="138" t="s">
        <v>163</v>
      </c>
      <c r="C96" s="143"/>
      <c r="D96" s="144"/>
      <c r="E96" s="145"/>
      <c r="F96" s="144"/>
      <c r="G96" s="144"/>
      <c r="H96" s="144"/>
      <c r="I96" s="56">
        <f t="shared" si="0"/>
        <v>0</v>
      </c>
      <c r="J96" s="57">
        <f t="shared" si="1"/>
        <v>0</v>
      </c>
    </row>
    <row r="97" spans="1:10" ht="24.75" customHeight="1">
      <c r="A97" s="131" t="s">
        <v>164</v>
      </c>
      <c r="B97" s="138" t="s">
        <v>51</v>
      </c>
      <c r="C97" s="143"/>
      <c r="D97" s="144"/>
      <c r="E97" s="145"/>
      <c r="F97" s="144"/>
      <c r="G97" s="144"/>
      <c r="H97" s="144"/>
      <c r="I97" s="56">
        <f t="shared" si="0"/>
        <v>0</v>
      </c>
      <c r="J97" s="57">
        <f t="shared" si="1"/>
        <v>0</v>
      </c>
    </row>
    <row r="98" spans="1:10" ht="24.75" customHeight="1">
      <c r="A98" s="131" t="s">
        <v>165</v>
      </c>
      <c r="B98" s="138" t="s">
        <v>166</v>
      </c>
      <c r="C98" s="143"/>
      <c r="D98" s="144"/>
      <c r="E98" s="145"/>
      <c r="F98" s="144"/>
      <c r="G98" s="144"/>
      <c r="H98" s="144"/>
      <c r="I98" s="56">
        <f t="shared" si="0"/>
        <v>0</v>
      </c>
      <c r="J98" s="57">
        <f t="shared" si="1"/>
        <v>0</v>
      </c>
    </row>
    <row r="99" spans="1:10" ht="24.75" customHeight="1">
      <c r="A99" s="131" t="s">
        <v>167</v>
      </c>
      <c r="B99" s="138" t="s">
        <v>168</v>
      </c>
      <c r="C99" s="143"/>
      <c r="D99" s="144"/>
      <c r="E99" s="145"/>
      <c r="F99" s="144"/>
      <c r="G99" s="144"/>
      <c r="H99" s="144"/>
      <c r="I99" s="56">
        <f t="shared" si="0"/>
        <v>0</v>
      </c>
      <c r="J99" s="57">
        <f t="shared" si="1"/>
        <v>0</v>
      </c>
    </row>
    <row r="100" spans="1:10" ht="24.75" customHeight="1">
      <c r="A100" s="131" t="s">
        <v>145</v>
      </c>
      <c r="B100" s="138" t="s">
        <v>146</v>
      </c>
      <c r="C100" s="143"/>
      <c r="D100" s="144">
        <v>1817</v>
      </c>
      <c r="E100" s="145">
        <f>'КНИГА КРЕДИТОВ'!AB50</f>
        <v>0</v>
      </c>
      <c r="F100" s="144"/>
      <c r="G100" s="144"/>
      <c r="H100" s="144"/>
      <c r="I100" s="56">
        <f t="shared" si="0"/>
        <v>0</v>
      </c>
      <c r="J100" s="57">
        <f t="shared" si="1"/>
        <v>1817</v>
      </c>
    </row>
    <row r="101" spans="1:10" ht="24.75" customHeight="1">
      <c r="A101" s="131" t="s">
        <v>147</v>
      </c>
      <c r="B101" s="138" t="s">
        <v>148</v>
      </c>
      <c r="C101" s="143"/>
      <c r="D101" s="144"/>
      <c r="E101" s="145"/>
      <c r="F101" s="144"/>
      <c r="G101" s="144"/>
      <c r="H101" s="144"/>
      <c r="I101" s="56">
        <f t="shared" si="0"/>
        <v>0</v>
      </c>
      <c r="J101" s="57">
        <f t="shared" si="1"/>
        <v>0</v>
      </c>
    </row>
    <row r="102" spans="1:10" ht="24.75" customHeight="1">
      <c r="A102" s="131" t="s">
        <v>149</v>
      </c>
      <c r="B102" s="138" t="s">
        <v>150</v>
      </c>
      <c r="C102" s="143"/>
      <c r="D102" s="144"/>
      <c r="E102" s="145"/>
      <c r="F102" s="144"/>
      <c r="G102" s="144"/>
      <c r="H102" s="144"/>
      <c r="I102" s="56">
        <f t="shared" si="0"/>
        <v>0</v>
      </c>
      <c r="J102" s="57">
        <f t="shared" si="1"/>
        <v>0</v>
      </c>
    </row>
    <row r="103" spans="1:10" ht="24.75" customHeight="1">
      <c r="A103" s="131" t="s">
        <v>169</v>
      </c>
      <c r="B103" s="138" t="s">
        <v>170</v>
      </c>
      <c r="C103" s="143"/>
      <c r="D103" s="144"/>
      <c r="E103" s="145"/>
      <c r="F103" s="144"/>
      <c r="G103" s="144"/>
      <c r="H103" s="144"/>
      <c r="I103" s="56">
        <f t="shared" si="0"/>
        <v>0</v>
      </c>
      <c r="J103" s="57">
        <f t="shared" si="1"/>
        <v>0</v>
      </c>
    </row>
    <row r="104" spans="1:10" ht="24.75" customHeight="1">
      <c r="A104" s="131" t="s">
        <v>171</v>
      </c>
      <c r="B104" s="138" t="s">
        <v>172</v>
      </c>
      <c r="C104" s="143"/>
      <c r="D104" s="144">
        <v>108941.98</v>
      </c>
      <c r="E104" s="145">
        <f>'КНИГА КРЕДИТОВ'!AC50</f>
        <v>27171.089999999997</v>
      </c>
      <c r="F104" s="144"/>
      <c r="G104" s="144"/>
      <c r="H104" s="144"/>
      <c r="I104" s="56">
        <f t="shared" si="0"/>
        <v>27171.089999999997</v>
      </c>
      <c r="J104" s="57">
        <f t="shared" si="1"/>
        <v>81770.89</v>
      </c>
    </row>
    <row r="105" spans="1:10" ht="24.75" customHeight="1">
      <c r="A105" s="131" t="s">
        <v>173</v>
      </c>
      <c r="B105" s="138" t="s">
        <v>174</v>
      </c>
      <c r="C105" s="143"/>
      <c r="D105" s="144"/>
      <c r="E105" s="145"/>
      <c r="F105" s="144"/>
      <c r="G105" s="144"/>
      <c r="H105" s="144"/>
      <c r="I105" s="56">
        <f t="shared" si="0"/>
        <v>0</v>
      </c>
      <c r="J105" s="57">
        <f t="shared" si="1"/>
        <v>0</v>
      </c>
    </row>
    <row r="106" spans="1:10" ht="24.75" customHeight="1">
      <c r="A106" s="131" t="s">
        <v>175</v>
      </c>
      <c r="B106" s="138" t="s">
        <v>176</v>
      </c>
      <c r="C106" s="143"/>
      <c r="D106" s="144">
        <v>5000</v>
      </c>
      <c r="E106" s="145">
        <f>'КНИГА КРЕДИТОВ'!AD50</f>
        <v>3924</v>
      </c>
      <c r="F106" s="144"/>
      <c r="G106" s="144"/>
      <c r="H106" s="144"/>
      <c r="I106" s="56">
        <f t="shared" si="0"/>
        <v>3924</v>
      </c>
      <c r="J106" s="57">
        <f t="shared" si="1"/>
        <v>1076</v>
      </c>
    </row>
    <row r="107" spans="1:10" ht="24.75" customHeight="1">
      <c r="A107" s="131" t="s">
        <v>152</v>
      </c>
      <c r="B107" s="138" t="s">
        <v>177</v>
      </c>
      <c r="C107" s="143"/>
      <c r="D107" s="144"/>
      <c r="E107" s="145"/>
      <c r="F107" s="144"/>
      <c r="G107" s="144"/>
      <c r="H107" s="144"/>
      <c r="I107" s="56">
        <f t="shared" si="0"/>
        <v>0</v>
      </c>
      <c r="J107" s="57">
        <f t="shared" si="1"/>
        <v>0</v>
      </c>
    </row>
    <row r="108" spans="1:10" ht="24.75" customHeight="1">
      <c r="A108" s="131" t="s">
        <v>154</v>
      </c>
      <c r="B108" s="138" t="s">
        <v>178</v>
      </c>
      <c r="C108" s="143"/>
      <c r="D108" s="144"/>
      <c r="E108" s="145"/>
      <c r="F108" s="144"/>
      <c r="G108" s="144"/>
      <c r="H108" s="144"/>
      <c r="I108" s="56">
        <f t="shared" si="0"/>
        <v>0</v>
      </c>
      <c r="J108" s="57">
        <f t="shared" si="1"/>
        <v>0</v>
      </c>
    </row>
    <row r="109" spans="1:10" ht="24.75" customHeight="1">
      <c r="A109" s="131" t="s">
        <v>167</v>
      </c>
      <c r="B109" s="138" t="s">
        <v>179</v>
      </c>
      <c r="C109" s="143"/>
      <c r="D109" s="144"/>
      <c r="E109" s="145"/>
      <c r="F109" s="144"/>
      <c r="G109" s="144"/>
      <c r="H109" s="144"/>
      <c r="I109" s="56">
        <f t="shared" si="0"/>
        <v>0</v>
      </c>
      <c r="J109" s="57">
        <f t="shared" si="1"/>
        <v>0</v>
      </c>
    </row>
    <row r="110" spans="1:10" ht="24.75" customHeight="1">
      <c r="A110" s="131" t="s">
        <v>145</v>
      </c>
      <c r="B110" s="138" t="s">
        <v>180</v>
      </c>
      <c r="C110" s="143"/>
      <c r="D110" s="144"/>
      <c r="E110" s="145"/>
      <c r="F110" s="144"/>
      <c r="G110" s="144"/>
      <c r="H110" s="144"/>
      <c r="I110" s="56">
        <f t="shared" si="0"/>
        <v>0</v>
      </c>
      <c r="J110" s="57">
        <f t="shared" si="1"/>
        <v>0</v>
      </c>
    </row>
    <row r="111" spans="1:10" ht="24.75" customHeight="1">
      <c r="A111" s="131" t="s">
        <v>147</v>
      </c>
      <c r="B111" s="138" t="s">
        <v>181</v>
      </c>
      <c r="C111" s="143"/>
      <c r="D111" s="144"/>
      <c r="E111" s="145"/>
      <c r="F111" s="144"/>
      <c r="G111" s="144"/>
      <c r="H111" s="144"/>
      <c r="I111" s="56">
        <f t="shared" si="0"/>
        <v>0</v>
      </c>
      <c r="J111" s="57">
        <f t="shared" si="1"/>
        <v>0</v>
      </c>
    </row>
    <row r="112" spans="1:10" ht="24.75" customHeight="1">
      <c r="A112" s="131" t="s">
        <v>169</v>
      </c>
      <c r="B112" s="138" t="s">
        <v>182</v>
      </c>
      <c r="C112" s="143"/>
      <c r="D112" s="144"/>
      <c r="E112" s="145"/>
      <c r="F112" s="144"/>
      <c r="G112" s="144"/>
      <c r="H112" s="144"/>
      <c r="I112" s="56">
        <f t="shared" si="0"/>
        <v>0</v>
      </c>
      <c r="J112" s="57">
        <f t="shared" si="1"/>
        <v>0</v>
      </c>
    </row>
    <row r="113" spans="1:10" ht="24.75" customHeight="1">
      <c r="A113" s="131" t="s">
        <v>171</v>
      </c>
      <c r="B113" s="138" t="s">
        <v>183</v>
      </c>
      <c r="C113" s="143"/>
      <c r="D113" s="144"/>
      <c r="E113" s="145"/>
      <c r="F113" s="144"/>
      <c r="G113" s="144"/>
      <c r="H113" s="144"/>
      <c r="I113" s="56">
        <f t="shared" si="0"/>
        <v>0</v>
      </c>
      <c r="J113" s="57">
        <f t="shared" si="1"/>
        <v>0</v>
      </c>
    </row>
    <row r="114" spans="1:10" ht="24.75" customHeight="1">
      <c r="A114" s="131" t="s">
        <v>173</v>
      </c>
      <c r="B114" s="138" t="s">
        <v>184</v>
      </c>
      <c r="C114" s="143"/>
      <c r="D114" s="144"/>
      <c r="E114" s="145"/>
      <c r="F114" s="144"/>
      <c r="G114" s="144"/>
      <c r="H114" s="144"/>
      <c r="I114" s="56">
        <f t="shared" si="0"/>
        <v>0</v>
      </c>
      <c r="J114" s="57">
        <f t="shared" si="1"/>
        <v>0</v>
      </c>
    </row>
    <row r="115" spans="1:10" ht="24.75" customHeight="1">
      <c r="A115" s="131" t="s">
        <v>175</v>
      </c>
      <c r="B115" s="138" t="s">
        <v>185</v>
      </c>
      <c r="C115" s="143"/>
      <c r="D115" s="144"/>
      <c r="E115" s="145"/>
      <c r="F115" s="144"/>
      <c r="G115" s="144"/>
      <c r="H115" s="144"/>
      <c r="I115" s="56">
        <f t="shared" si="0"/>
        <v>0</v>
      </c>
      <c r="J115" s="57">
        <f t="shared" si="1"/>
        <v>0</v>
      </c>
    </row>
    <row r="116" spans="1:10" ht="24.75" customHeight="1">
      <c r="A116" s="131" t="s">
        <v>186</v>
      </c>
      <c r="B116" s="138" t="s">
        <v>187</v>
      </c>
      <c r="C116" s="143"/>
      <c r="D116" s="144"/>
      <c r="E116" s="145"/>
      <c r="F116" s="144"/>
      <c r="G116" s="144"/>
      <c r="H116" s="144"/>
      <c r="I116" s="56">
        <f t="shared" si="0"/>
        <v>0</v>
      </c>
      <c r="J116" s="57">
        <f t="shared" si="1"/>
        <v>0</v>
      </c>
    </row>
    <row r="117" spans="1:10" ht="24.75" customHeight="1">
      <c r="A117" s="131" t="s">
        <v>188</v>
      </c>
      <c r="B117" s="138" t="s">
        <v>189</v>
      </c>
      <c r="C117" s="143"/>
      <c r="D117" s="144"/>
      <c r="E117" s="145"/>
      <c r="F117" s="144"/>
      <c r="G117" s="144"/>
      <c r="H117" s="144"/>
      <c r="I117" s="56">
        <f t="shared" si="0"/>
        <v>0</v>
      </c>
      <c r="J117" s="57">
        <f t="shared" si="1"/>
        <v>0</v>
      </c>
    </row>
    <row r="118" spans="1:10" ht="24.75" customHeight="1">
      <c r="A118" s="131" t="s">
        <v>190</v>
      </c>
      <c r="B118" s="138" t="s">
        <v>191</v>
      </c>
      <c r="C118" s="143"/>
      <c r="D118" s="144"/>
      <c r="E118" s="145"/>
      <c r="F118" s="144"/>
      <c r="G118" s="144"/>
      <c r="H118" s="144"/>
      <c r="I118" s="56">
        <f t="shared" si="0"/>
        <v>0</v>
      </c>
      <c r="J118" s="57">
        <f t="shared" si="1"/>
        <v>0</v>
      </c>
    </row>
    <row r="119" spans="1:10" ht="24.75" customHeight="1">
      <c r="A119" s="131" t="s">
        <v>192</v>
      </c>
      <c r="B119" s="138" t="s">
        <v>193</v>
      </c>
      <c r="C119" s="143"/>
      <c r="D119" s="144"/>
      <c r="E119" s="145"/>
      <c r="F119" s="144"/>
      <c r="G119" s="144"/>
      <c r="H119" s="144"/>
      <c r="I119" s="56">
        <f t="shared" si="0"/>
        <v>0</v>
      </c>
      <c r="J119" s="57">
        <f t="shared" si="1"/>
        <v>0</v>
      </c>
    </row>
    <row r="120" spans="1:10" ht="36.75" customHeight="1">
      <c r="A120" s="133" t="s">
        <v>194</v>
      </c>
      <c r="B120" s="126"/>
      <c r="C120" s="127">
        <v>245</v>
      </c>
      <c r="D120" s="128"/>
      <c r="E120" s="129"/>
      <c r="F120" s="128"/>
      <c r="G120" s="128"/>
      <c r="H120" s="128"/>
      <c r="I120" s="128"/>
      <c r="J120" s="130"/>
    </row>
    <row r="121" spans="1:10" ht="14.25" customHeight="1">
      <c r="A121" s="146" t="s">
        <v>195</v>
      </c>
      <c r="B121" s="103"/>
      <c r="C121" s="114">
        <v>300</v>
      </c>
      <c r="D121" s="100"/>
      <c r="E121" s="147"/>
      <c r="F121" s="100"/>
      <c r="G121" s="100"/>
      <c r="H121" s="100"/>
      <c r="I121" s="100"/>
      <c r="J121" s="106"/>
    </row>
    <row r="122" spans="1:10" ht="24">
      <c r="A122" s="115" t="s">
        <v>196</v>
      </c>
      <c r="B122" s="108"/>
      <c r="C122" s="109" t="s">
        <v>197</v>
      </c>
      <c r="D122" s="56"/>
      <c r="E122" s="55"/>
      <c r="F122" s="56"/>
      <c r="G122" s="56"/>
      <c r="H122" s="56"/>
      <c r="I122" s="56"/>
      <c r="J122" s="57"/>
    </row>
    <row r="123" spans="1:10" ht="24.75" customHeight="1">
      <c r="A123" s="148" t="s">
        <v>198</v>
      </c>
      <c r="B123" s="108"/>
      <c r="C123" s="109" t="s">
        <v>199</v>
      </c>
      <c r="D123" s="56"/>
      <c r="E123" s="55"/>
      <c r="F123" s="56"/>
      <c r="G123" s="56"/>
      <c r="H123" s="56"/>
      <c r="I123" s="56"/>
      <c r="J123" s="57"/>
    </row>
    <row r="124" spans="1:10" ht="22.5">
      <c r="A124" s="148" t="s">
        <v>200</v>
      </c>
      <c r="B124" s="108"/>
      <c r="C124" s="109" t="s">
        <v>201</v>
      </c>
      <c r="D124" s="56"/>
      <c r="E124" s="55"/>
      <c r="F124" s="56"/>
      <c r="G124" s="56"/>
      <c r="H124" s="56"/>
      <c r="I124" s="56"/>
      <c r="J124" s="57"/>
    </row>
    <row r="125" spans="1:10" ht="12.75">
      <c r="A125" s="148" t="s">
        <v>202</v>
      </c>
      <c r="B125" s="108"/>
      <c r="C125" s="109" t="s">
        <v>203</v>
      </c>
      <c r="D125" s="56"/>
      <c r="E125" s="55"/>
      <c r="F125" s="56"/>
      <c r="G125" s="56"/>
      <c r="H125" s="56"/>
      <c r="I125" s="56"/>
      <c r="J125" s="57"/>
    </row>
    <row r="126" spans="1:10" ht="12.75">
      <c r="A126" s="148" t="s">
        <v>204</v>
      </c>
      <c r="B126" s="108"/>
      <c r="C126" s="109" t="s">
        <v>205</v>
      </c>
      <c r="D126" s="56"/>
      <c r="E126" s="55"/>
      <c r="F126" s="56"/>
      <c r="G126" s="56"/>
      <c r="H126" s="56"/>
      <c r="I126" s="56"/>
      <c r="J126" s="57"/>
    </row>
    <row r="127" spans="1:10" ht="12.75">
      <c r="A127" s="148" t="s">
        <v>206</v>
      </c>
      <c r="B127" s="149"/>
      <c r="C127" s="150" t="s">
        <v>207</v>
      </c>
      <c r="D127" s="151"/>
      <c r="E127" s="152"/>
      <c r="F127" s="151"/>
      <c r="G127" s="151"/>
      <c r="H127" s="151"/>
      <c r="I127" s="151"/>
      <c r="J127" s="153"/>
    </row>
    <row r="128" spans="1:10" ht="9.75" customHeight="1">
      <c r="A128" s="120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13.5" customHeight="1">
      <c r="A129" s="78"/>
      <c r="B129" s="79"/>
      <c r="C129" s="79"/>
      <c r="D129" s="37"/>
      <c r="E129" s="32"/>
      <c r="F129" s="33" t="s">
        <v>27</v>
      </c>
      <c r="G129" s="33"/>
      <c r="H129" s="34"/>
      <c r="I129" s="35"/>
      <c r="J129" s="80"/>
    </row>
    <row r="130" spans="1:10" ht="9.75" customHeight="1">
      <c r="A130" s="30" t="s">
        <v>29</v>
      </c>
      <c r="B130" s="30" t="s">
        <v>24</v>
      </c>
      <c r="C130" s="30" t="s">
        <v>25</v>
      </c>
      <c r="D130" s="31" t="s">
        <v>26</v>
      </c>
      <c r="E130" s="37" t="s">
        <v>33</v>
      </c>
      <c r="F130" s="38" t="s">
        <v>33</v>
      </c>
      <c r="G130" s="39" t="s">
        <v>33</v>
      </c>
      <c r="H130" s="39"/>
      <c r="I130" s="81"/>
      <c r="J130" s="36" t="s">
        <v>28</v>
      </c>
    </row>
    <row r="131" spans="1:10" ht="9.75" customHeight="1">
      <c r="A131" s="29"/>
      <c r="B131" s="30" t="s">
        <v>30</v>
      </c>
      <c r="C131" s="30" t="s">
        <v>31</v>
      </c>
      <c r="D131" s="31" t="s">
        <v>32</v>
      </c>
      <c r="E131" s="40" t="s">
        <v>39</v>
      </c>
      <c r="F131" s="31" t="s">
        <v>40</v>
      </c>
      <c r="G131" s="31" t="s">
        <v>41</v>
      </c>
      <c r="H131" s="31" t="s">
        <v>34</v>
      </c>
      <c r="I131" s="31" t="s">
        <v>35</v>
      </c>
      <c r="J131" s="36" t="s">
        <v>32</v>
      </c>
    </row>
    <row r="132" spans="1:10" ht="15" customHeight="1">
      <c r="A132" s="82"/>
      <c r="B132" s="83" t="s">
        <v>36</v>
      </c>
      <c r="C132" s="83" t="s">
        <v>83</v>
      </c>
      <c r="D132" s="84" t="s">
        <v>38</v>
      </c>
      <c r="E132" s="85" t="s">
        <v>43</v>
      </c>
      <c r="F132" s="84" t="s">
        <v>43</v>
      </c>
      <c r="G132" s="84" t="s">
        <v>44</v>
      </c>
      <c r="H132" s="84" t="s">
        <v>42</v>
      </c>
      <c r="I132" s="84"/>
      <c r="J132" s="86" t="s">
        <v>38</v>
      </c>
    </row>
    <row r="133" spans="1:10" ht="9.75" customHeight="1">
      <c r="A133" s="41">
        <v>1</v>
      </c>
      <c r="B133" s="42">
        <v>2</v>
      </c>
      <c r="C133" s="42">
        <v>3</v>
      </c>
      <c r="D133" s="43" t="s">
        <v>45</v>
      </c>
      <c r="E133" s="44" t="s">
        <v>46</v>
      </c>
      <c r="F133" s="43" t="s">
        <v>47</v>
      </c>
      <c r="G133" s="43" t="s">
        <v>48</v>
      </c>
      <c r="H133" s="43" t="s">
        <v>49</v>
      </c>
      <c r="I133" s="43" t="s">
        <v>50</v>
      </c>
      <c r="J133" s="45" t="s">
        <v>51</v>
      </c>
    </row>
    <row r="134" spans="1:10" ht="24.75" customHeight="1">
      <c r="A134" s="97" t="s">
        <v>208</v>
      </c>
      <c r="B134" s="154"/>
      <c r="C134" s="155" t="s">
        <v>209</v>
      </c>
      <c r="D134" s="124"/>
      <c r="E134" s="156"/>
      <c r="F134" s="157"/>
      <c r="G134" s="157"/>
      <c r="H134" s="157"/>
      <c r="I134" s="157"/>
      <c r="J134" s="158"/>
    </row>
    <row r="135" spans="1:10" ht="24.75" customHeight="1">
      <c r="A135" s="115" t="s">
        <v>210</v>
      </c>
      <c r="B135" s="108"/>
      <c r="C135" s="159">
        <v>410</v>
      </c>
      <c r="D135" s="56"/>
      <c r="E135" s="55"/>
      <c r="F135" s="56"/>
      <c r="G135" s="56"/>
      <c r="H135" s="56"/>
      <c r="I135" s="56"/>
      <c r="J135" s="57"/>
    </row>
    <row r="136" spans="1:10" ht="24.75" customHeight="1">
      <c r="A136" s="148" t="s">
        <v>211</v>
      </c>
      <c r="B136" s="108"/>
      <c r="C136" s="159" t="s">
        <v>212</v>
      </c>
      <c r="D136" s="56"/>
      <c r="E136" s="55"/>
      <c r="F136" s="56"/>
      <c r="G136" s="56"/>
      <c r="H136" s="56"/>
      <c r="I136" s="56"/>
      <c r="J136" s="57"/>
    </row>
    <row r="137" spans="1:10" ht="24.75" customHeight="1">
      <c r="A137" s="97" t="s">
        <v>213</v>
      </c>
      <c r="B137" s="160"/>
      <c r="C137" s="159" t="s">
        <v>214</v>
      </c>
      <c r="D137" s="161">
        <f>D138+D140</f>
        <v>0</v>
      </c>
      <c r="E137" s="161">
        <f>E138+E140</f>
        <v>0</v>
      </c>
      <c r="F137" s="161"/>
      <c r="G137" s="161"/>
      <c r="H137" s="161"/>
      <c r="I137" s="162">
        <f>E137+G137</f>
        <v>0</v>
      </c>
      <c r="J137" s="162">
        <f>D137-I137</f>
        <v>0</v>
      </c>
    </row>
    <row r="138" spans="1:10" ht="24.75" customHeight="1">
      <c r="A138" s="115" t="s">
        <v>215</v>
      </c>
      <c r="B138" s="160"/>
      <c r="C138" s="159" t="s">
        <v>216</v>
      </c>
      <c r="D138" s="161"/>
      <c r="E138" s="161"/>
      <c r="F138" s="161"/>
      <c r="G138" s="161"/>
      <c r="H138" s="161"/>
      <c r="I138" s="161"/>
      <c r="J138" s="163"/>
    </row>
    <row r="139" spans="1:10" ht="24.75" customHeight="1">
      <c r="A139" s="148" t="s">
        <v>217</v>
      </c>
      <c r="B139" s="160"/>
      <c r="C139" s="159" t="s">
        <v>218</v>
      </c>
      <c r="D139" s="161"/>
      <c r="E139" s="161"/>
      <c r="F139" s="161"/>
      <c r="G139" s="161"/>
      <c r="H139" s="161"/>
      <c r="I139" s="161"/>
      <c r="J139" s="163"/>
    </row>
    <row r="140" spans="1:10" ht="24.75" customHeight="1">
      <c r="A140" s="115" t="s">
        <v>219</v>
      </c>
      <c r="B140" s="160"/>
      <c r="C140" s="159" t="s">
        <v>220</v>
      </c>
      <c r="D140" s="161">
        <f>D141+D144+D147</f>
        <v>0</v>
      </c>
      <c r="E140" s="161">
        <f>E141+E144+E147</f>
        <v>0</v>
      </c>
      <c r="F140" s="161"/>
      <c r="G140" s="161"/>
      <c r="H140" s="161"/>
      <c r="I140" s="162">
        <f aca="true" t="shared" si="2" ref="I140:I149">E140+G140</f>
        <v>0</v>
      </c>
      <c r="J140" s="162">
        <f aca="true" t="shared" si="3" ref="J140:J149">D140-I140</f>
        <v>0</v>
      </c>
    </row>
    <row r="141" spans="1:10" ht="24.75" customHeight="1">
      <c r="A141" s="148" t="s">
        <v>221</v>
      </c>
      <c r="B141" s="160"/>
      <c r="C141" s="159" t="s">
        <v>222</v>
      </c>
      <c r="D141" s="164">
        <f>D142+D143</f>
        <v>0</v>
      </c>
      <c r="E141" s="164">
        <f>E142+E143</f>
        <v>0</v>
      </c>
      <c r="F141" s="164"/>
      <c r="G141" s="164"/>
      <c r="H141" s="164"/>
      <c r="I141" s="162">
        <f t="shared" si="2"/>
        <v>0</v>
      </c>
      <c r="J141" s="162">
        <f t="shared" si="3"/>
        <v>0</v>
      </c>
    </row>
    <row r="142" spans="1:10" ht="24.75" customHeight="1">
      <c r="A142" s="148" t="s">
        <v>149</v>
      </c>
      <c r="B142" s="160">
        <v>29</v>
      </c>
      <c r="C142" s="159"/>
      <c r="D142" s="161"/>
      <c r="E142" s="161"/>
      <c r="F142" s="161"/>
      <c r="G142" s="161"/>
      <c r="H142" s="161"/>
      <c r="I142" s="56">
        <f t="shared" si="2"/>
        <v>0</v>
      </c>
      <c r="J142" s="57">
        <f t="shared" si="3"/>
        <v>0</v>
      </c>
    </row>
    <row r="143" spans="1:10" ht="24.75" customHeight="1">
      <c r="A143" s="148" t="s">
        <v>149</v>
      </c>
      <c r="B143" s="160" t="s">
        <v>223</v>
      </c>
      <c r="C143" s="159"/>
      <c r="D143" s="161"/>
      <c r="E143" s="161"/>
      <c r="F143" s="161"/>
      <c r="G143" s="161"/>
      <c r="H143" s="161"/>
      <c r="I143" s="56">
        <f t="shared" si="2"/>
        <v>0</v>
      </c>
      <c r="J143" s="57">
        <f t="shared" si="3"/>
        <v>0</v>
      </c>
    </row>
    <row r="144" spans="1:10" ht="24.75" customHeight="1">
      <c r="A144" s="148" t="s">
        <v>224</v>
      </c>
      <c r="B144" s="160"/>
      <c r="C144" s="159" t="s">
        <v>225</v>
      </c>
      <c r="D144" s="164">
        <f>D145+D146</f>
        <v>0</v>
      </c>
      <c r="E144" s="164">
        <f>E145+E146</f>
        <v>0</v>
      </c>
      <c r="F144" s="164"/>
      <c r="G144" s="164"/>
      <c r="H144" s="164"/>
      <c r="I144" s="162">
        <f t="shared" si="2"/>
        <v>0</v>
      </c>
      <c r="J144" s="162">
        <f t="shared" si="3"/>
        <v>0</v>
      </c>
    </row>
    <row r="145" spans="1:10" ht="24.75" customHeight="1">
      <c r="A145" s="148" t="s">
        <v>149</v>
      </c>
      <c r="B145" s="160">
        <v>29</v>
      </c>
      <c r="C145" s="159"/>
      <c r="D145" s="161"/>
      <c r="E145" s="161"/>
      <c r="F145" s="161"/>
      <c r="G145" s="161"/>
      <c r="H145" s="161"/>
      <c r="I145" s="56">
        <f t="shared" si="2"/>
        <v>0</v>
      </c>
      <c r="J145" s="57">
        <f t="shared" si="3"/>
        <v>0</v>
      </c>
    </row>
    <row r="146" spans="1:10" ht="24.75" customHeight="1">
      <c r="A146" s="148" t="s">
        <v>149</v>
      </c>
      <c r="B146" s="160" t="s">
        <v>223</v>
      </c>
      <c r="C146" s="159"/>
      <c r="D146" s="161"/>
      <c r="E146" s="161"/>
      <c r="F146" s="161"/>
      <c r="G146" s="161"/>
      <c r="H146" s="161"/>
      <c r="I146" s="56">
        <f t="shared" si="2"/>
        <v>0</v>
      </c>
      <c r="J146" s="57">
        <f t="shared" si="3"/>
        <v>0</v>
      </c>
    </row>
    <row r="147" spans="1:10" ht="24.75" customHeight="1">
      <c r="A147" s="148" t="s">
        <v>226</v>
      </c>
      <c r="B147" s="165"/>
      <c r="C147" s="166">
        <v>853</v>
      </c>
      <c r="D147" s="164">
        <f>D148+D149</f>
        <v>0</v>
      </c>
      <c r="E147" s="164">
        <f>E148+E149</f>
        <v>0</v>
      </c>
      <c r="F147" s="164"/>
      <c r="G147" s="164"/>
      <c r="H147" s="164"/>
      <c r="I147" s="162">
        <f t="shared" si="2"/>
        <v>0</v>
      </c>
      <c r="J147" s="162">
        <f t="shared" si="3"/>
        <v>0</v>
      </c>
    </row>
    <row r="148" spans="1:10" ht="24.75" customHeight="1">
      <c r="A148" s="110" t="s">
        <v>149</v>
      </c>
      <c r="B148" s="138" t="s">
        <v>150</v>
      </c>
      <c r="C148" s="166"/>
      <c r="D148" s="161"/>
      <c r="E148" s="161">
        <f>'КНИГА КРЕДИТОВ'!AA50</f>
        <v>0</v>
      </c>
      <c r="F148" s="161"/>
      <c r="G148" s="161"/>
      <c r="H148" s="161"/>
      <c r="I148" s="56">
        <f t="shared" si="2"/>
        <v>0</v>
      </c>
      <c r="J148" s="57">
        <f t="shared" si="3"/>
        <v>0</v>
      </c>
    </row>
    <row r="149" spans="1:10" ht="24.75" customHeight="1">
      <c r="A149" s="110" t="s">
        <v>149</v>
      </c>
      <c r="B149" s="138" t="s">
        <v>223</v>
      </c>
      <c r="C149" s="166"/>
      <c r="D149" s="161"/>
      <c r="E149" s="161"/>
      <c r="F149" s="161"/>
      <c r="G149" s="161"/>
      <c r="H149" s="161"/>
      <c r="I149" s="56">
        <f t="shared" si="2"/>
        <v>0</v>
      </c>
      <c r="J149" s="57">
        <f t="shared" si="3"/>
        <v>0</v>
      </c>
    </row>
    <row r="150" spans="1:10" ht="24.75" customHeight="1">
      <c r="A150" s="115" t="s">
        <v>227</v>
      </c>
      <c r="B150" s="160"/>
      <c r="C150" s="159" t="s">
        <v>228</v>
      </c>
      <c r="D150" s="161"/>
      <c r="E150" s="161"/>
      <c r="F150" s="161"/>
      <c r="G150" s="161"/>
      <c r="H150" s="161"/>
      <c r="I150" s="161"/>
      <c r="J150" s="163"/>
    </row>
    <row r="151" spans="1:10" ht="24.75" customHeight="1">
      <c r="A151" s="148" t="s">
        <v>229</v>
      </c>
      <c r="B151" s="160"/>
      <c r="C151" s="159" t="s">
        <v>230</v>
      </c>
      <c r="D151" s="161"/>
      <c r="E151" s="161"/>
      <c r="F151" s="161"/>
      <c r="G151" s="161"/>
      <c r="H151" s="161"/>
      <c r="I151" s="161"/>
      <c r="J151" s="163"/>
    </row>
    <row r="152" spans="1:10" ht="24.75" customHeight="1">
      <c r="A152" s="148" t="s">
        <v>231</v>
      </c>
      <c r="B152" s="167"/>
      <c r="C152" s="168">
        <v>863</v>
      </c>
      <c r="D152" s="169"/>
      <c r="E152" s="169"/>
      <c r="F152" s="169"/>
      <c r="G152" s="169"/>
      <c r="H152" s="169"/>
      <c r="I152" s="169"/>
      <c r="J152" s="170"/>
    </row>
    <row r="153" spans="1:10" ht="20.25" customHeight="1">
      <c r="A153" s="171" t="s">
        <v>232</v>
      </c>
      <c r="B153" s="172">
        <v>450</v>
      </c>
      <c r="C153" s="172" t="s">
        <v>69</v>
      </c>
      <c r="D153" s="173">
        <f>D22-D47</f>
        <v>0</v>
      </c>
      <c r="E153" s="174">
        <f>E22-E47</f>
        <v>-3941.8499999999985</v>
      </c>
      <c r="F153" s="175"/>
      <c r="G153" s="175"/>
      <c r="H153" s="175"/>
      <c r="I153" s="174">
        <f>I22-I47</f>
        <v>-3941.8499999999985</v>
      </c>
      <c r="J153" s="176" t="s">
        <v>69</v>
      </c>
    </row>
    <row r="154" spans="1:10" ht="12.75" customHeight="1">
      <c r="A154" s="367" t="s">
        <v>233</v>
      </c>
      <c r="B154" s="367"/>
      <c r="C154" s="367"/>
      <c r="D154" s="367"/>
      <c r="E154" s="367"/>
      <c r="F154" s="367"/>
      <c r="G154" s="24"/>
      <c r="H154" s="24"/>
      <c r="I154" s="24"/>
      <c r="J154" s="24"/>
    </row>
    <row r="155" spans="2:10" ht="15">
      <c r="B155" s="23" t="s">
        <v>234</v>
      </c>
      <c r="C155" s="23"/>
      <c r="E155" s="19"/>
      <c r="F155" s="19"/>
      <c r="G155" s="19"/>
      <c r="H155" s="19"/>
      <c r="J155" s="178" t="s">
        <v>235</v>
      </c>
    </row>
    <row r="156" spans="1:10" ht="11.25" customHeight="1">
      <c r="A156" s="25"/>
      <c r="B156" s="179"/>
      <c r="C156" s="179"/>
      <c r="D156" s="26"/>
      <c r="E156" s="27"/>
      <c r="F156" s="27"/>
      <c r="G156" s="27"/>
      <c r="H156" s="27"/>
      <c r="I156" s="27"/>
      <c r="J156" s="28"/>
    </row>
    <row r="157" spans="1:10" ht="12.75">
      <c r="A157" s="29"/>
      <c r="B157" s="30"/>
      <c r="C157" s="30"/>
      <c r="D157" s="31"/>
      <c r="E157" s="32"/>
      <c r="F157" s="33" t="s">
        <v>27</v>
      </c>
      <c r="G157" s="33"/>
      <c r="H157" s="34"/>
      <c r="I157" s="35"/>
      <c r="J157" s="36"/>
    </row>
    <row r="158" spans="1:10" ht="10.5" customHeight="1">
      <c r="A158" s="180"/>
      <c r="B158" s="30" t="s">
        <v>24</v>
      </c>
      <c r="C158" s="30" t="s">
        <v>25</v>
      </c>
      <c r="D158" s="31" t="s">
        <v>26</v>
      </c>
      <c r="E158" s="37" t="s">
        <v>33</v>
      </c>
      <c r="F158" s="38" t="s">
        <v>33</v>
      </c>
      <c r="G158" s="39" t="s">
        <v>33</v>
      </c>
      <c r="H158" s="39"/>
      <c r="I158" s="81"/>
      <c r="J158" s="36" t="s">
        <v>28</v>
      </c>
    </row>
    <row r="159" spans="1:10" ht="10.5" customHeight="1">
      <c r="A159" s="30" t="s">
        <v>29</v>
      </c>
      <c r="B159" s="30" t="s">
        <v>30</v>
      </c>
      <c r="C159" s="30" t="s">
        <v>31</v>
      </c>
      <c r="D159" s="31" t="s">
        <v>32</v>
      </c>
      <c r="E159" s="40" t="s">
        <v>39</v>
      </c>
      <c r="F159" s="31" t="s">
        <v>40</v>
      </c>
      <c r="G159" s="31" t="s">
        <v>41</v>
      </c>
      <c r="H159" s="31" t="s">
        <v>34</v>
      </c>
      <c r="I159" s="31" t="s">
        <v>35</v>
      </c>
      <c r="J159" s="36" t="s">
        <v>32</v>
      </c>
    </row>
    <row r="160" spans="1:10" ht="9.75" customHeight="1">
      <c r="A160" s="29"/>
      <c r="B160" s="30" t="s">
        <v>36</v>
      </c>
      <c r="C160" s="30" t="s">
        <v>236</v>
      </c>
      <c r="D160" s="31" t="s">
        <v>38</v>
      </c>
      <c r="E160" s="40" t="s">
        <v>43</v>
      </c>
      <c r="F160" s="31" t="s">
        <v>43</v>
      </c>
      <c r="G160" s="31" t="s">
        <v>44</v>
      </c>
      <c r="H160" s="31" t="s">
        <v>42</v>
      </c>
      <c r="I160" s="31"/>
      <c r="J160" s="36" t="s">
        <v>38</v>
      </c>
    </row>
    <row r="161" spans="1:10" ht="9.75" customHeight="1">
      <c r="A161" s="41">
        <v>1</v>
      </c>
      <c r="B161" s="42">
        <v>2</v>
      </c>
      <c r="C161" s="42"/>
      <c r="D161" s="43" t="s">
        <v>45</v>
      </c>
      <c r="E161" s="44" t="s">
        <v>46</v>
      </c>
      <c r="F161" s="43" t="s">
        <v>47</v>
      </c>
      <c r="G161" s="43" t="s">
        <v>48</v>
      </c>
      <c r="H161" s="43" t="s">
        <v>49</v>
      </c>
      <c r="I161" s="43" t="s">
        <v>50</v>
      </c>
      <c r="J161" s="45" t="s">
        <v>51</v>
      </c>
    </row>
    <row r="162" spans="1:10" ht="22.5">
      <c r="A162" s="181" t="s">
        <v>237</v>
      </c>
      <c r="B162" s="182" t="s">
        <v>238</v>
      </c>
      <c r="C162" s="183"/>
      <c r="D162" s="184">
        <f>D186</f>
        <v>0</v>
      </c>
      <c r="E162" s="185">
        <f>E186</f>
        <v>3941.8499999999985</v>
      </c>
      <c r="F162" s="156"/>
      <c r="G162" s="157"/>
      <c r="H162" s="157"/>
      <c r="I162" s="185">
        <f>I186</f>
        <v>3941.8499999999985</v>
      </c>
      <c r="J162" s="185"/>
    </row>
    <row r="163" spans="1:10" ht="9.75" customHeight="1">
      <c r="A163" s="177" t="s">
        <v>239</v>
      </c>
      <c r="B163" s="186"/>
      <c r="C163" s="187"/>
      <c r="D163" s="187"/>
      <c r="E163" s="188"/>
      <c r="F163" s="188"/>
      <c r="G163" s="189"/>
      <c r="H163" s="189"/>
      <c r="I163" s="189"/>
      <c r="J163" s="190"/>
    </row>
    <row r="164" spans="1:10" ht="17.25" customHeight="1">
      <c r="A164" s="115" t="s">
        <v>240</v>
      </c>
      <c r="B164" s="191" t="s">
        <v>241</v>
      </c>
      <c r="C164" s="192"/>
      <c r="D164" s="193"/>
      <c r="E164" s="193"/>
      <c r="F164" s="193"/>
      <c r="G164" s="99"/>
      <c r="H164" s="99"/>
      <c r="I164" s="99"/>
      <c r="J164" s="194"/>
    </row>
    <row r="165" spans="1:10" ht="12.75" customHeight="1">
      <c r="A165" s="177" t="s">
        <v>242</v>
      </c>
      <c r="B165" s="186"/>
      <c r="C165" s="187"/>
      <c r="D165" s="188"/>
      <c r="E165" s="188"/>
      <c r="F165" s="188"/>
      <c r="G165" s="189"/>
      <c r="H165" s="189"/>
      <c r="I165" s="189"/>
      <c r="J165" s="190"/>
    </row>
    <row r="166" spans="1:10" ht="12.75">
      <c r="A166" s="195" t="s">
        <v>243</v>
      </c>
      <c r="B166" s="196"/>
      <c r="C166" s="197" t="s">
        <v>244</v>
      </c>
      <c r="D166" s="193"/>
      <c r="E166" s="193"/>
      <c r="F166" s="193"/>
      <c r="G166" s="99"/>
      <c r="H166" s="99"/>
      <c r="I166" s="99"/>
      <c r="J166" s="194"/>
    </row>
    <row r="167" spans="1:10" ht="22.5">
      <c r="A167" s="195" t="s">
        <v>245</v>
      </c>
      <c r="B167" s="196"/>
      <c r="C167" s="197">
        <v>520</v>
      </c>
      <c r="D167" s="193"/>
      <c r="E167" s="193"/>
      <c r="F167" s="193"/>
      <c r="G167" s="99"/>
      <c r="H167" s="99"/>
      <c r="I167" s="99"/>
      <c r="J167" s="194"/>
    </row>
    <row r="168" spans="1:10" ht="22.5">
      <c r="A168" s="195" t="s">
        <v>246</v>
      </c>
      <c r="B168" s="198"/>
      <c r="C168" s="199">
        <v>620</v>
      </c>
      <c r="D168" s="193"/>
      <c r="E168" s="193"/>
      <c r="F168" s="193"/>
      <c r="G168" s="99"/>
      <c r="H168" s="99"/>
      <c r="I168" s="99"/>
      <c r="J168" s="194"/>
    </row>
    <row r="169" spans="1:10" ht="17.25" customHeight="1">
      <c r="A169" s="195" t="s">
        <v>247</v>
      </c>
      <c r="B169" s="200"/>
      <c r="C169" s="201">
        <v>540</v>
      </c>
      <c r="D169" s="193"/>
      <c r="E169" s="193"/>
      <c r="F169" s="193"/>
      <c r="G169" s="99"/>
      <c r="H169" s="99"/>
      <c r="I169" s="99"/>
      <c r="J169" s="194"/>
    </row>
    <row r="170" spans="1:10" ht="18" customHeight="1">
      <c r="A170" s="195" t="s">
        <v>248</v>
      </c>
      <c r="B170" s="202"/>
      <c r="C170" s="203">
        <v>640</v>
      </c>
      <c r="D170" s="193"/>
      <c r="E170" s="193"/>
      <c r="F170" s="193"/>
      <c r="G170" s="99"/>
      <c r="H170" s="99"/>
      <c r="I170" s="99"/>
      <c r="J170" s="194"/>
    </row>
    <row r="171" spans="1:10" ht="22.5">
      <c r="A171" s="195" t="s">
        <v>249</v>
      </c>
      <c r="B171" s="202"/>
      <c r="C171" s="204">
        <v>710</v>
      </c>
      <c r="D171" s="193"/>
      <c r="E171" s="193"/>
      <c r="F171" s="193"/>
      <c r="G171" s="99"/>
      <c r="H171" s="99"/>
      <c r="I171" s="99"/>
      <c r="J171" s="194"/>
    </row>
    <row r="172" spans="1:10" ht="22.5">
      <c r="A172" s="195" t="s">
        <v>250</v>
      </c>
      <c r="B172" s="205"/>
      <c r="C172" s="206" t="s">
        <v>251</v>
      </c>
      <c r="D172" s="193"/>
      <c r="E172" s="193"/>
      <c r="F172" s="193"/>
      <c r="G172" s="99"/>
      <c r="H172" s="99"/>
      <c r="I172" s="99"/>
      <c r="J172" s="194"/>
    </row>
    <row r="173" spans="1:10" ht="16.5" customHeight="1">
      <c r="A173" s="115" t="s">
        <v>252</v>
      </c>
      <c r="B173" s="191" t="s">
        <v>253</v>
      </c>
      <c r="C173" s="192" t="s">
        <v>69</v>
      </c>
      <c r="D173" s="193"/>
      <c r="E173" s="193"/>
      <c r="F173" s="193"/>
      <c r="G173" s="99"/>
      <c r="H173" s="99"/>
      <c r="I173" s="99"/>
      <c r="J173" s="194"/>
    </row>
    <row r="174" spans="1:10" ht="12.75" customHeight="1">
      <c r="A174" s="207" t="s">
        <v>254</v>
      </c>
      <c r="B174" s="208" t="s">
        <v>255</v>
      </c>
      <c r="C174" s="192" t="s">
        <v>256</v>
      </c>
      <c r="D174" s="193"/>
      <c r="E174" s="193"/>
      <c r="F174" s="193"/>
      <c r="G174" s="99"/>
      <c r="H174" s="99"/>
      <c r="I174" s="99"/>
      <c r="J174" s="194"/>
    </row>
    <row r="175" spans="1:10" ht="12.75" customHeight="1">
      <c r="A175" s="207" t="s">
        <v>257</v>
      </c>
      <c r="B175" s="208" t="s">
        <v>258</v>
      </c>
      <c r="C175" s="192" t="s">
        <v>259</v>
      </c>
      <c r="D175" s="193"/>
      <c r="E175" s="193"/>
      <c r="F175" s="193"/>
      <c r="G175" s="99"/>
      <c r="H175" s="99"/>
      <c r="I175" s="99"/>
      <c r="J175" s="194"/>
    </row>
    <row r="176" spans="1:10" ht="20.25" customHeight="1">
      <c r="A176" s="115" t="s">
        <v>260</v>
      </c>
      <c r="B176" s="191" t="s">
        <v>261</v>
      </c>
      <c r="C176" s="192"/>
      <c r="D176" s="193"/>
      <c r="E176" s="193"/>
      <c r="F176" s="193"/>
      <c r="G176" s="99"/>
      <c r="H176" s="99"/>
      <c r="I176" s="99"/>
      <c r="J176" s="194"/>
    </row>
    <row r="177" spans="1:10" ht="12.75">
      <c r="A177" s="209" t="s">
        <v>262</v>
      </c>
      <c r="B177" s="186"/>
      <c r="C177" s="93"/>
      <c r="D177" s="38"/>
      <c r="E177" s="38"/>
      <c r="F177" s="38"/>
      <c r="G177" s="38"/>
      <c r="H177" s="38"/>
      <c r="I177" s="38"/>
      <c r="J177" s="210"/>
    </row>
    <row r="178" spans="1:10" ht="16.5" customHeight="1">
      <c r="A178" s="110"/>
      <c r="B178" s="211"/>
      <c r="C178" s="212"/>
      <c r="D178" s="193"/>
      <c r="E178" s="193"/>
      <c r="F178" s="193"/>
      <c r="G178" s="99"/>
      <c r="H178" s="99"/>
      <c r="I178" s="99"/>
      <c r="J178" s="194"/>
    </row>
    <row r="179" spans="1:10" ht="12.75">
      <c r="A179" s="110"/>
      <c r="B179" s="213"/>
      <c r="C179" s="206"/>
      <c r="D179" s="214"/>
      <c r="E179" s="214"/>
      <c r="F179" s="214"/>
      <c r="G179" s="159"/>
      <c r="H179" s="159"/>
      <c r="I179" s="159"/>
      <c r="J179" s="215"/>
    </row>
    <row r="180" spans="1:10" ht="12.75">
      <c r="A180" s="120"/>
      <c r="B180" s="216"/>
      <c r="C180" s="217"/>
      <c r="D180" s="24"/>
      <c r="E180" s="24"/>
      <c r="F180" s="24"/>
      <c r="G180" s="24"/>
      <c r="H180" s="24"/>
      <c r="I180" s="24"/>
      <c r="J180" s="24"/>
    </row>
    <row r="181" spans="1:10" ht="16.5" customHeight="1">
      <c r="A181" s="78"/>
      <c r="B181" s="79"/>
      <c r="C181" s="79"/>
      <c r="D181" s="37"/>
      <c r="E181" s="32"/>
      <c r="F181" s="33" t="s">
        <v>27</v>
      </c>
      <c r="G181" s="33"/>
      <c r="H181" s="34"/>
      <c r="I181" s="35"/>
      <c r="J181" s="80"/>
    </row>
    <row r="182" spans="1:10" ht="14.25" customHeight="1">
      <c r="A182" s="180"/>
      <c r="B182" s="30" t="s">
        <v>24</v>
      </c>
      <c r="C182" s="30" t="s">
        <v>25</v>
      </c>
      <c r="D182" s="31" t="s">
        <v>26</v>
      </c>
      <c r="E182" s="37" t="s">
        <v>33</v>
      </c>
      <c r="F182" s="38" t="s">
        <v>33</v>
      </c>
      <c r="G182" s="39" t="s">
        <v>33</v>
      </c>
      <c r="H182" s="39"/>
      <c r="I182" s="81"/>
      <c r="J182" s="36" t="s">
        <v>28</v>
      </c>
    </row>
    <row r="183" spans="1:10" ht="14.25" customHeight="1">
      <c r="A183" s="30" t="s">
        <v>29</v>
      </c>
      <c r="B183" s="30" t="s">
        <v>30</v>
      </c>
      <c r="C183" s="30" t="s">
        <v>31</v>
      </c>
      <c r="D183" s="31" t="s">
        <v>32</v>
      </c>
      <c r="E183" s="40" t="s">
        <v>39</v>
      </c>
      <c r="F183" s="31" t="s">
        <v>40</v>
      </c>
      <c r="G183" s="31" t="s">
        <v>41</v>
      </c>
      <c r="H183" s="31" t="s">
        <v>34</v>
      </c>
      <c r="I183" s="31" t="s">
        <v>35</v>
      </c>
      <c r="J183" s="36" t="s">
        <v>32</v>
      </c>
    </row>
    <row r="184" spans="1:10" ht="12.75" customHeight="1">
      <c r="A184" s="82"/>
      <c r="B184" s="83" t="s">
        <v>36</v>
      </c>
      <c r="C184" s="83" t="s">
        <v>263</v>
      </c>
      <c r="D184" s="84" t="s">
        <v>38</v>
      </c>
      <c r="E184" s="85" t="s">
        <v>43</v>
      </c>
      <c r="F184" s="84" t="s">
        <v>43</v>
      </c>
      <c r="G184" s="84" t="s">
        <v>44</v>
      </c>
      <c r="H184" s="84" t="s">
        <v>42</v>
      </c>
      <c r="I184" s="84"/>
      <c r="J184" s="86" t="s">
        <v>38</v>
      </c>
    </row>
    <row r="185" spans="1:10" ht="9.75" customHeight="1">
      <c r="A185" s="41">
        <v>1</v>
      </c>
      <c r="B185" s="42">
        <v>2</v>
      </c>
      <c r="C185" s="42"/>
      <c r="D185" s="43" t="s">
        <v>45</v>
      </c>
      <c r="E185" s="44" t="s">
        <v>46</v>
      </c>
      <c r="F185" s="43" t="s">
        <v>47</v>
      </c>
      <c r="G185" s="43" t="s">
        <v>48</v>
      </c>
      <c r="H185" s="43" t="s">
        <v>49</v>
      </c>
      <c r="I185" s="43" t="s">
        <v>50</v>
      </c>
      <c r="J185" s="45" t="s">
        <v>51</v>
      </c>
    </row>
    <row r="186" spans="1:10" ht="18" customHeight="1">
      <c r="A186" s="218" t="s">
        <v>264</v>
      </c>
      <c r="B186" s="208" t="s">
        <v>265</v>
      </c>
      <c r="C186" s="219" t="s">
        <v>69</v>
      </c>
      <c r="D186" s="220">
        <f>D187+D188</f>
        <v>0</v>
      </c>
      <c r="E186" s="221">
        <f>E187+E188</f>
        <v>3941.8499999999985</v>
      </c>
      <c r="F186" s="221"/>
      <c r="G186" s="162"/>
      <c r="H186" s="162"/>
      <c r="I186" s="221">
        <f>I187+I188</f>
        <v>3941.8499999999985</v>
      </c>
      <c r="J186" s="215"/>
    </row>
    <row r="187" spans="1:10" ht="17.25" customHeight="1">
      <c r="A187" s="222" t="s">
        <v>266</v>
      </c>
      <c r="B187" s="223" t="s">
        <v>267</v>
      </c>
      <c r="C187" s="48" t="s">
        <v>256</v>
      </c>
      <c r="D187" s="49">
        <f>-D22</f>
        <v>-115758.98</v>
      </c>
      <c r="E187" s="49">
        <f>-E22</f>
        <v>-27153.239999999998</v>
      </c>
      <c r="F187" s="49"/>
      <c r="G187" s="50"/>
      <c r="H187" s="50"/>
      <c r="I187" s="49">
        <f>-I22</f>
        <v>-27153.239999999998</v>
      </c>
      <c r="J187" s="224" t="s">
        <v>69</v>
      </c>
    </row>
    <row r="188" spans="1:10" ht="16.5" customHeight="1">
      <c r="A188" s="222" t="s">
        <v>268</v>
      </c>
      <c r="B188" s="223" t="s">
        <v>269</v>
      </c>
      <c r="C188" s="48" t="s">
        <v>259</v>
      </c>
      <c r="D188" s="49">
        <f>D47</f>
        <v>115758.98</v>
      </c>
      <c r="E188" s="49">
        <f>E47</f>
        <v>31095.089999999997</v>
      </c>
      <c r="F188" s="49"/>
      <c r="G188" s="50"/>
      <c r="H188" s="50"/>
      <c r="I188" s="49">
        <f>I47</f>
        <v>31095.089999999997</v>
      </c>
      <c r="J188" s="224" t="s">
        <v>69</v>
      </c>
    </row>
    <row r="189" spans="1:10" ht="24" customHeight="1">
      <c r="A189" s="115" t="s">
        <v>270</v>
      </c>
      <c r="B189" s="186" t="s">
        <v>271</v>
      </c>
      <c r="C189" s="206" t="s">
        <v>69</v>
      </c>
      <c r="D189" s="159"/>
      <c r="E189" s="159"/>
      <c r="F189" s="214"/>
      <c r="G189" s="159"/>
      <c r="H189" s="159"/>
      <c r="I189" s="159"/>
      <c r="J189" s="215"/>
    </row>
    <row r="190" spans="1:10" ht="12.75" customHeight="1">
      <c r="A190" s="177" t="s">
        <v>272</v>
      </c>
      <c r="B190" s="186"/>
      <c r="C190" s="225"/>
      <c r="D190" s="188"/>
      <c r="E190" s="188"/>
      <c r="F190" s="39"/>
      <c r="G190" s="38" t="s">
        <v>273</v>
      </c>
      <c r="H190" s="38"/>
      <c r="I190" s="38"/>
      <c r="J190" s="375" t="s">
        <v>69</v>
      </c>
    </row>
    <row r="191" spans="1:10" ht="12" customHeight="1">
      <c r="A191" s="110" t="s">
        <v>274</v>
      </c>
      <c r="B191" s="191" t="s">
        <v>275</v>
      </c>
      <c r="C191" s="225" t="s">
        <v>256</v>
      </c>
      <c r="D191" s="189"/>
      <c r="E191" s="189"/>
      <c r="F191" s="188"/>
      <c r="G191" s="189"/>
      <c r="H191" s="189"/>
      <c r="I191" s="189"/>
      <c r="J191" s="375"/>
    </row>
    <row r="192" spans="1:10" ht="15.75" customHeight="1">
      <c r="A192" s="110" t="s">
        <v>276</v>
      </c>
      <c r="B192" s="208" t="s">
        <v>277</v>
      </c>
      <c r="C192" s="219" t="s">
        <v>259</v>
      </c>
      <c r="D192" s="159"/>
      <c r="E192" s="159"/>
      <c r="F192" s="214"/>
      <c r="G192" s="159"/>
      <c r="H192" s="159"/>
      <c r="I192" s="159"/>
      <c r="J192" s="226" t="s">
        <v>69</v>
      </c>
    </row>
    <row r="193" spans="1:10" ht="15.75" customHeight="1">
      <c r="A193" s="115" t="s">
        <v>278</v>
      </c>
      <c r="B193" s="186" t="s">
        <v>279</v>
      </c>
      <c r="C193" s="206" t="s">
        <v>69</v>
      </c>
      <c r="D193" s="159"/>
      <c r="E193" s="159"/>
      <c r="F193" s="214"/>
      <c r="G193" s="159"/>
      <c r="H193" s="159"/>
      <c r="I193" s="159"/>
      <c r="J193" s="215"/>
    </row>
    <row r="194" spans="1:10" ht="12.75" customHeight="1">
      <c r="A194" s="177" t="s">
        <v>272</v>
      </c>
      <c r="B194" s="186"/>
      <c r="C194" s="225"/>
      <c r="D194" s="188"/>
      <c r="E194" s="188"/>
      <c r="F194" s="39"/>
      <c r="G194" s="38" t="s">
        <v>273</v>
      </c>
      <c r="H194" s="38"/>
      <c r="I194" s="38"/>
      <c r="J194" s="210"/>
    </row>
    <row r="195" spans="1:10" ht="23.25" customHeight="1">
      <c r="A195" s="110" t="s">
        <v>280</v>
      </c>
      <c r="B195" s="191" t="s">
        <v>281</v>
      </c>
      <c r="C195" s="225"/>
      <c r="D195" s="189"/>
      <c r="E195" s="189"/>
      <c r="F195" s="188"/>
      <c r="G195" s="189"/>
      <c r="H195" s="189"/>
      <c r="I195" s="189"/>
      <c r="J195" s="190"/>
    </row>
    <row r="196" spans="1:10" ht="26.25" customHeight="1">
      <c r="A196" s="110" t="s">
        <v>282</v>
      </c>
      <c r="B196" s="227" t="s">
        <v>283</v>
      </c>
      <c r="C196" s="228"/>
      <c r="D196" s="229"/>
      <c r="E196" s="229"/>
      <c r="F196" s="230"/>
      <c r="G196" s="229"/>
      <c r="H196" s="229"/>
      <c r="I196" s="229"/>
      <c r="J196" s="231"/>
    </row>
    <row r="197" spans="1:10" ht="24.75" customHeight="1">
      <c r="A197" s="115" t="s">
        <v>284</v>
      </c>
      <c r="B197" s="186" t="s">
        <v>216</v>
      </c>
      <c r="C197" s="206" t="s">
        <v>69</v>
      </c>
      <c r="D197" s="159"/>
      <c r="E197" s="159"/>
      <c r="F197" s="214"/>
      <c r="G197" s="159"/>
      <c r="H197" s="159"/>
      <c r="I197" s="159"/>
      <c r="J197" s="215"/>
    </row>
    <row r="198" spans="1:10" ht="12.75" customHeight="1">
      <c r="A198" s="177" t="s">
        <v>272</v>
      </c>
      <c r="B198" s="186"/>
      <c r="C198" s="225"/>
      <c r="D198" s="188"/>
      <c r="E198" s="188"/>
      <c r="F198" s="39"/>
      <c r="G198" s="38" t="s">
        <v>273</v>
      </c>
      <c r="H198" s="38"/>
      <c r="I198" s="38"/>
      <c r="J198" s="210"/>
    </row>
    <row r="199" spans="1:10" ht="24.75" customHeight="1">
      <c r="A199" s="207" t="s">
        <v>285</v>
      </c>
      <c r="B199" s="191" t="s">
        <v>218</v>
      </c>
      <c r="C199" s="225"/>
      <c r="D199" s="189"/>
      <c r="E199" s="189"/>
      <c r="F199" s="188"/>
      <c r="G199" s="189"/>
      <c r="H199" s="189"/>
      <c r="I199" s="189"/>
      <c r="J199" s="190"/>
    </row>
    <row r="200" spans="1:10" ht="27" customHeight="1">
      <c r="A200" s="232" t="s">
        <v>286</v>
      </c>
      <c r="B200" s="227" t="s">
        <v>287</v>
      </c>
      <c r="C200" s="228"/>
      <c r="D200" s="229"/>
      <c r="E200" s="229"/>
      <c r="F200" s="230"/>
      <c r="G200" s="229"/>
      <c r="H200" s="229"/>
      <c r="I200" s="229"/>
      <c r="J200" s="231"/>
    </row>
    <row r="201" spans="1:10" ht="16.5" customHeight="1">
      <c r="A201" s="367" t="s">
        <v>288</v>
      </c>
      <c r="B201" s="367"/>
      <c r="C201" s="367"/>
      <c r="D201" s="367"/>
      <c r="E201" s="367"/>
      <c r="F201" s="367"/>
      <c r="G201" s="367"/>
      <c r="H201" s="367"/>
      <c r="I201" s="367"/>
      <c r="J201" s="367"/>
    </row>
    <row r="202" spans="1:10" ht="15" customHeight="1">
      <c r="A202" s="367" t="s">
        <v>289</v>
      </c>
      <c r="B202" s="367"/>
      <c r="C202" s="367"/>
      <c r="D202" s="367"/>
      <c r="E202" s="367"/>
      <c r="F202" s="367"/>
      <c r="G202" s="367"/>
      <c r="H202" s="367"/>
      <c r="I202" s="367"/>
      <c r="J202" s="367"/>
    </row>
    <row r="203" spans="1:10" ht="15">
      <c r="A203" s="23" t="s">
        <v>290</v>
      </c>
      <c r="C203" s="217"/>
      <c r="D203" s="24"/>
      <c r="E203" s="24"/>
      <c r="F203" s="24"/>
      <c r="G203" s="24"/>
      <c r="H203" s="24"/>
      <c r="I203" s="24"/>
      <c r="J203" s="24"/>
    </row>
    <row r="204" spans="1:10" ht="6" customHeight="1">
      <c r="A204" s="233"/>
      <c r="B204" s="234"/>
      <c r="C204" s="235"/>
      <c r="D204" s="236"/>
      <c r="E204" s="24"/>
      <c r="F204" s="24"/>
      <c r="G204" s="24"/>
      <c r="H204" s="236"/>
      <c r="I204" s="236"/>
      <c r="J204" s="24"/>
    </row>
    <row r="205" spans="1:10" ht="12.75">
      <c r="A205" s="29"/>
      <c r="B205" s="30"/>
      <c r="C205" s="30"/>
      <c r="D205" s="32"/>
      <c r="E205" s="237" t="s">
        <v>291</v>
      </c>
      <c r="F205" s="33"/>
      <c r="G205" s="34"/>
      <c r="H205" s="368"/>
      <c r="I205" s="368"/>
      <c r="J205" s="24"/>
    </row>
    <row r="206" spans="1:10" ht="12.75">
      <c r="A206" s="180"/>
      <c r="B206" s="30" t="s">
        <v>24</v>
      </c>
      <c r="C206" s="30" t="s">
        <v>25</v>
      </c>
      <c r="D206" s="37" t="s">
        <v>33</v>
      </c>
      <c r="E206" s="38" t="s">
        <v>33</v>
      </c>
      <c r="F206" s="39" t="s">
        <v>33</v>
      </c>
      <c r="G206" s="39"/>
      <c r="H206" s="369" t="s">
        <v>35</v>
      </c>
      <c r="I206" s="369"/>
      <c r="J206" s="24"/>
    </row>
    <row r="207" spans="1:10" ht="12.75">
      <c r="A207" s="30" t="s">
        <v>29</v>
      </c>
      <c r="B207" s="30" t="s">
        <v>30</v>
      </c>
      <c r="C207" s="30" t="s">
        <v>31</v>
      </c>
      <c r="D207" s="40" t="s">
        <v>39</v>
      </c>
      <c r="E207" s="31" t="s">
        <v>40</v>
      </c>
      <c r="F207" s="31" t="s">
        <v>41</v>
      </c>
      <c r="G207" s="31" t="s">
        <v>34</v>
      </c>
      <c r="H207" s="369"/>
      <c r="I207" s="369"/>
      <c r="J207" s="24"/>
    </row>
    <row r="208" spans="1:10" ht="12.75">
      <c r="A208" s="29"/>
      <c r="B208" s="30" t="s">
        <v>36</v>
      </c>
      <c r="C208" s="30" t="s">
        <v>263</v>
      </c>
      <c r="D208" s="40" t="s">
        <v>43</v>
      </c>
      <c r="E208" s="31" t="s">
        <v>43</v>
      </c>
      <c r="F208" s="31" t="s">
        <v>44</v>
      </c>
      <c r="G208" s="31" t="s">
        <v>42</v>
      </c>
      <c r="H208" s="369"/>
      <c r="I208" s="369"/>
      <c r="J208" s="24"/>
    </row>
    <row r="209" spans="1:10" ht="12.75">
      <c r="A209" s="41">
        <v>1</v>
      </c>
      <c r="B209" s="42">
        <v>2</v>
      </c>
      <c r="C209" s="42">
        <v>3</v>
      </c>
      <c r="D209" s="44" t="s">
        <v>45</v>
      </c>
      <c r="E209" s="44" t="s">
        <v>46</v>
      </c>
      <c r="F209" s="43" t="s">
        <v>47</v>
      </c>
      <c r="G209" s="43" t="s">
        <v>48</v>
      </c>
      <c r="H209" s="370" t="s">
        <v>49</v>
      </c>
      <c r="I209" s="370"/>
      <c r="J209" s="24"/>
    </row>
    <row r="210" spans="1:10" ht="27" customHeight="1">
      <c r="A210" s="115" t="s">
        <v>292</v>
      </c>
      <c r="B210" s="182" t="s">
        <v>293</v>
      </c>
      <c r="C210" s="238" t="s">
        <v>69</v>
      </c>
      <c r="D210" s="239"/>
      <c r="E210" s="240"/>
      <c r="F210" s="155"/>
      <c r="G210" s="155"/>
      <c r="H210" s="371"/>
      <c r="I210" s="371"/>
      <c r="J210" s="24"/>
    </row>
    <row r="211" spans="1:10" ht="12" customHeight="1">
      <c r="A211" s="177" t="s">
        <v>294</v>
      </c>
      <c r="B211" s="92"/>
      <c r="C211" s="93"/>
      <c r="D211" s="241"/>
      <c r="E211" s="38"/>
      <c r="F211" s="241"/>
      <c r="G211" s="38"/>
      <c r="H211" s="241"/>
      <c r="I211" s="242"/>
      <c r="J211" s="24"/>
    </row>
    <row r="212" spans="1:10" ht="18" customHeight="1">
      <c r="A212" s="243" t="s">
        <v>295</v>
      </c>
      <c r="B212" s="244"/>
      <c r="C212" s="212" t="s">
        <v>111</v>
      </c>
      <c r="D212" s="236"/>
      <c r="E212" s="99"/>
      <c r="F212" s="236" t="s">
        <v>273</v>
      </c>
      <c r="G212" s="99"/>
      <c r="H212" s="236"/>
      <c r="I212" s="245"/>
      <c r="J212" s="24"/>
    </row>
    <row r="213" spans="1:10" s="249" customFormat="1" ht="15" customHeight="1">
      <c r="A213" s="243" t="s">
        <v>78</v>
      </c>
      <c r="B213" s="213"/>
      <c r="C213" s="212" t="s">
        <v>296</v>
      </c>
      <c r="D213" s="246"/>
      <c r="E213" s="247"/>
      <c r="F213" s="246"/>
      <c r="G213" s="247"/>
      <c r="H213" s="372"/>
      <c r="I213" s="372"/>
      <c r="J213" s="248"/>
    </row>
    <row r="214" spans="1:10" ht="15.75" customHeight="1">
      <c r="A214" s="250" t="s">
        <v>297</v>
      </c>
      <c r="B214" s="251" t="s">
        <v>298</v>
      </c>
      <c r="C214" s="225"/>
      <c r="D214" s="188"/>
      <c r="E214" s="188"/>
      <c r="F214" s="189"/>
      <c r="G214" s="189"/>
      <c r="H214" s="362"/>
      <c r="I214" s="362"/>
      <c r="J214" s="24"/>
    </row>
    <row r="215" spans="1:10" ht="12" customHeight="1">
      <c r="A215" s="252" t="s">
        <v>294</v>
      </c>
      <c r="B215" s="92"/>
      <c r="C215" s="93"/>
      <c r="D215" s="241"/>
      <c r="E215" s="38"/>
      <c r="F215" s="241"/>
      <c r="G215" s="38"/>
      <c r="H215" s="363"/>
      <c r="I215" s="363"/>
      <c r="J215" s="24"/>
    </row>
    <row r="216" spans="1:10" ht="13.5" customHeight="1">
      <c r="A216" s="107"/>
      <c r="B216" s="167"/>
      <c r="C216" s="168"/>
      <c r="D216" s="169"/>
      <c r="E216" s="169"/>
      <c r="F216" s="169"/>
      <c r="G216" s="169"/>
      <c r="H216" s="364"/>
      <c r="I216" s="364"/>
      <c r="J216" s="24"/>
    </row>
    <row r="217" spans="1:10" ht="12.75">
      <c r="A217" s="253" t="s">
        <v>299</v>
      </c>
      <c r="B217" s="177"/>
      <c r="C217" s="177"/>
      <c r="D217" s="24"/>
      <c r="E217" s="254" t="s">
        <v>300</v>
      </c>
      <c r="F217" s="254"/>
      <c r="G217" s="24"/>
      <c r="H217" s="24"/>
      <c r="I217" s="24"/>
      <c r="J217" s="24"/>
    </row>
    <row r="218" spans="1:10" ht="9.75" customHeight="1">
      <c r="A218" s="13" t="s">
        <v>301</v>
      </c>
      <c r="B218" s="13"/>
      <c r="C218" s="13"/>
      <c r="D218" s="19"/>
      <c r="E218" s="255" t="s">
        <v>302</v>
      </c>
      <c r="F218" s="255"/>
      <c r="G218" s="255"/>
      <c r="H218" s="255"/>
      <c r="I218" s="255"/>
      <c r="J218" s="255"/>
    </row>
    <row r="219" spans="5:10" ht="12.75">
      <c r="E219" s="255"/>
      <c r="F219" s="255"/>
      <c r="G219" s="253"/>
      <c r="H219" s="253"/>
      <c r="I219" s="255"/>
      <c r="J219" s="255"/>
    </row>
    <row r="220" spans="1:10" ht="12.75" customHeight="1">
      <c r="A220" s="13" t="s">
        <v>303</v>
      </c>
      <c r="B220" s="13"/>
      <c r="C220" s="13"/>
      <c r="D220" s="19"/>
      <c r="E220" s="255"/>
      <c r="F220" s="255"/>
      <c r="G220" s="255"/>
      <c r="H220" s="255"/>
      <c r="I220" s="255"/>
      <c r="J220" s="255"/>
    </row>
    <row r="221" spans="1:10" ht="9.75" customHeight="1">
      <c r="A221" s="13" t="s">
        <v>304</v>
      </c>
      <c r="B221" s="13"/>
      <c r="C221" s="13"/>
      <c r="D221" s="19"/>
      <c r="E221" s="255"/>
      <c r="F221" s="255"/>
      <c r="G221" s="255"/>
      <c r="H221" s="255"/>
      <c r="I221" s="255"/>
      <c r="J221" s="255"/>
    </row>
    <row r="222" spans="4:10" ht="11.25" customHeight="1">
      <c r="D222" s="256" t="s">
        <v>305</v>
      </c>
      <c r="E222" s="257"/>
      <c r="F222" s="257"/>
      <c r="G222" s="258"/>
      <c r="H222" s="259"/>
      <c r="I222" s="27"/>
      <c r="J222" s="28"/>
    </row>
    <row r="223" spans="4:8" ht="11.25" customHeight="1">
      <c r="D223" s="255"/>
      <c r="E223" s="255"/>
      <c r="F223" s="255"/>
      <c r="G223" s="257" t="s">
        <v>306</v>
      </c>
      <c r="H223" s="6"/>
    </row>
    <row r="224" spans="4:10" ht="15.75" customHeight="1">
      <c r="D224" s="260" t="s">
        <v>307</v>
      </c>
      <c r="E224" s="257"/>
      <c r="F224" s="257"/>
      <c r="G224" s="257"/>
      <c r="H224" s="6"/>
      <c r="I224" s="365"/>
      <c r="J224" s="365"/>
    </row>
    <row r="225" spans="4:8" ht="10.5" customHeight="1">
      <c r="D225" s="257" t="s">
        <v>308</v>
      </c>
      <c r="E225" s="257"/>
      <c r="F225" s="257"/>
      <c r="H225" s="6"/>
    </row>
    <row r="226" spans="1:9" ht="21" customHeight="1">
      <c r="A226" s="260" t="s">
        <v>309</v>
      </c>
      <c r="B226" s="261" t="s">
        <v>310</v>
      </c>
      <c r="C226" s="3"/>
      <c r="D226" s="28"/>
      <c r="E226" s="3"/>
      <c r="F226" s="3"/>
      <c r="G226" s="3"/>
      <c r="H226" s="3"/>
      <c r="I226" s="3"/>
    </row>
    <row r="227" spans="1:9" ht="12" customHeight="1">
      <c r="A227" s="253" t="s">
        <v>311</v>
      </c>
      <c r="B227" s="3"/>
      <c r="C227" s="262"/>
      <c r="D227" s="24"/>
      <c r="E227" s="24"/>
      <c r="F227" s="24"/>
      <c r="G227" s="3"/>
      <c r="H227" s="3"/>
      <c r="I227" s="3"/>
    </row>
    <row r="228" spans="1:9" ht="9.75" customHeight="1">
      <c r="A228" s="13"/>
      <c r="B228" s="13"/>
      <c r="C228" s="13"/>
      <c r="D228" s="19"/>
      <c r="E228" s="19"/>
      <c r="F228" s="13"/>
      <c r="G228" s="13"/>
      <c r="H228" s="3"/>
      <c r="I228" s="3"/>
    </row>
    <row r="229" spans="1:9" ht="13.5" customHeight="1">
      <c r="A229" s="13" t="s">
        <v>312</v>
      </c>
      <c r="B229" s="13"/>
      <c r="C229" s="13"/>
      <c r="D229" s="253"/>
      <c r="E229" s="263"/>
      <c r="F229" s="263"/>
      <c r="G229" s="263"/>
      <c r="H229" s="264"/>
      <c r="I229" s="264"/>
    </row>
    <row r="231" spans="1:10" ht="12.75" customHeight="1">
      <c r="A231" s="366" t="s">
        <v>313</v>
      </c>
      <c r="B231" s="366"/>
      <c r="C231" s="366"/>
      <c r="D231" s="366"/>
      <c r="E231" s="366"/>
      <c r="F231" s="366"/>
      <c r="G231" s="366"/>
      <c r="H231" s="366"/>
      <c r="I231" s="366"/>
      <c r="J231" s="366"/>
    </row>
    <row r="232" ht="12.75">
      <c r="A232" s="1" t="s">
        <v>314</v>
      </c>
    </row>
  </sheetData>
  <sheetProtection selectLockedCells="1" selectUnlockedCells="1"/>
  <mergeCells count="23">
    <mergeCell ref="F2:J2"/>
    <mergeCell ref="A3:H3"/>
    <mergeCell ref="A4:H4"/>
    <mergeCell ref="A6:H6"/>
    <mergeCell ref="B7:H7"/>
    <mergeCell ref="B9:H9"/>
    <mergeCell ref="H213:I213"/>
    <mergeCell ref="B12:H12"/>
    <mergeCell ref="A37:F37"/>
    <mergeCell ref="A38:F38"/>
    <mergeCell ref="A154:F154"/>
    <mergeCell ref="J190:J191"/>
    <mergeCell ref="A201:J201"/>
    <mergeCell ref="H214:I214"/>
    <mergeCell ref="H215:I215"/>
    <mergeCell ref="H216:I216"/>
    <mergeCell ref="I224:J224"/>
    <mergeCell ref="A231:J231"/>
    <mergeCell ref="A202:J202"/>
    <mergeCell ref="H205:I205"/>
    <mergeCell ref="H206:I208"/>
    <mergeCell ref="H209:I209"/>
    <mergeCell ref="H210:I210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scale="98"/>
  <rowBreaks count="6" manualBreakCount="6">
    <brk id="38" max="255" man="1"/>
    <brk id="67" max="255" man="1"/>
    <brk id="128" max="255" man="1"/>
    <brk id="154" max="255" man="1"/>
    <brk id="180" max="255" man="1"/>
    <brk id="2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3"/>
  <sheetViews>
    <sheetView showGridLines="0" zoomScale="110" zoomScaleNormal="110" zoomScaleSheetLayoutView="110" zoomScalePageLayoutView="0" workbookViewId="0" topLeftCell="A103">
      <selection activeCell="E112" sqref="E112"/>
    </sheetView>
  </sheetViews>
  <sheetFormatPr defaultColWidth="9.00390625" defaultRowHeight="12.75"/>
  <cols>
    <col min="1" max="1" width="53.25390625" style="1" customWidth="1"/>
    <col min="2" max="2" width="7.625" style="1" customWidth="1"/>
    <col min="3" max="3" width="7.25390625" style="1" customWidth="1"/>
    <col min="4" max="4" width="11.875" style="1" customWidth="1"/>
    <col min="5" max="5" width="11.375" style="2" customWidth="1"/>
    <col min="6" max="6" width="11.75390625" style="2" customWidth="1"/>
    <col min="7" max="7" width="10.625" style="2" customWidth="1"/>
    <col min="8" max="8" width="11.125" style="2" customWidth="1"/>
    <col min="9" max="9" width="12.375" style="2" customWidth="1"/>
    <col min="10" max="10" width="12.625" style="3" customWidth="1"/>
    <col min="11" max="16384" width="9.125" style="3" customWidth="1"/>
  </cols>
  <sheetData>
    <row r="1" ht="12.75">
      <c r="J1" s="4"/>
    </row>
    <row r="2" spans="6:10" ht="12.75">
      <c r="F2" s="376"/>
      <c r="G2" s="376"/>
      <c r="H2" s="376"/>
      <c r="I2" s="376"/>
      <c r="J2" s="376"/>
    </row>
    <row r="3" spans="1:10" ht="19.5" customHeight="1">
      <c r="A3" s="377" t="s">
        <v>0</v>
      </c>
      <c r="B3" s="377"/>
      <c r="C3" s="377"/>
      <c r="D3" s="377"/>
      <c r="E3" s="377"/>
      <c r="F3" s="377"/>
      <c r="G3" s="377"/>
      <c r="H3" s="377"/>
      <c r="I3" s="5"/>
      <c r="J3" s="6"/>
    </row>
    <row r="4" spans="1:10" ht="14.25" customHeight="1">
      <c r="A4" s="378" t="s">
        <v>1</v>
      </c>
      <c r="B4" s="378"/>
      <c r="C4" s="378"/>
      <c r="D4" s="378"/>
      <c r="E4" s="378"/>
      <c r="F4" s="378"/>
      <c r="G4" s="378"/>
      <c r="H4" s="378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379" t="s">
        <v>369</v>
      </c>
      <c r="B6" s="379"/>
      <c r="C6" s="379"/>
      <c r="D6" s="379"/>
      <c r="E6" s="379"/>
      <c r="F6" s="379"/>
      <c r="G6" s="379"/>
      <c r="H6" s="379"/>
      <c r="I6" s="10" t="s">
        <v>5</v>
      </c>
      <c r="J6" s="12" t="s">
        <v>370</v>
      </c>
    </row>
    <row r="7" spans="1:10" ht="12" customHeight="1">
      <c r="A7" s="13" t="s">
        <v>6</v>
      </c>
      <c r="B7" s="380" t="s">
        <v>7</v>
      </c>
      <c r="C7" s="380"/>
      <c r="D7" s="380"/>
      <c r="E7" s="380"/>
      <c r="F7" s="380"/>
      <c r="G7" s="380"/>
      <c r="H7" s="380"/>
      <c r="I7" s="14" t="s">
        <v>8</v>
      </c>
      <c r="J7" s="15">
        <v>57512151</v>
      </c>
    </row>
    <row r="8" spans="1:10" ht="12" customHeight="1">
      <c r="A8" s="13" t="s">
        <v>9</v>
      </c>
      <c r="B8" s="16"/>
      <c r="C8" s="16"/>
      <c r="D8" s="16"/>
      <c r="E8" s="17"/>
      <c r="F8" s="17"/>
      <c r="G8" s="17"/>
      <c r="H8" s="17"/>
      <c r="I8" s="14"/>
      <c r="J8" s="18"/>
    </row>
    <row r="9" spans="1:10" ht="11.25" customHeight="1">
      <c r="A9" s="13" t="s">
        <v>10</v>
      </c>
      <c r="B9" s="373" t="s">
        <v>11</v>
      </c>
      <c r="C9" s="373"/>
      <c r="D9" s="373"/>
      <c r="E9" s="373"/>
      <c r="F9" s="373"/>
      <c r="G9" s="373"/>
      <c r="H9" s="373"/>
      <c r="I9" s="10" t="s">
        <v>12</v>
      </c>
      <c r="J9" s="18"/>
    </row>
    <row r="10" spans="1:10" ht="11.25" customHeight="1">
      <c r="A10" s="13" t="s">
        <v>13</v>
      </c>
      <c r="B10" s="13"/>
      <c r="C10" s="13"/>
      <c r="D10" s="13"/>
      <c r="E10" s="19"/>
      <c r="F10" s="19"/>
      <c r="G10" s="19"/>
      <c r="H10" s="19"/>
      <c r="I10" s="14" t="s">
        <v>14</v>
      </c>
      <c r="J10" s="18"/>
    </row>
    <row r="11" spans="1:10" ht="9" customHeight="1">
      <c r="A11" s="13" t="s">
        <v>15</v>
      </c>
      <c r="B11" s="16"/>
      <c r="C11" s="16"/>
      <c r="D11" s="16"/>
      <c r="E11" s="17"/>
      <c r="F11" s="17"/>
      <c r="G11" s="17"/>
      <c r="H11" s="17"/>
      <c r="I11" s="14" t="s">
        <v>16</v>
      </c>
      <c r="J11" s="18"/>
    </row>
    <row r="12" spans="1:10" ht="12" customHeight="1">
      <c r="A12" s="13" t="s">
        <v>17</v>
      </c>
      <c r="B12" s="16" t="s">
        <v>315</v>
      </c>
      <c r="C12" s="16"/>
      <c r="D12" s="16"/>
      <c r="E12" s="17"/>
      <c r="F12" s="17"/>
      <c r="G12" s="17" t="s">
        <v>316</v>
      </c>
      <c r="H12" s="17"/>
      <c r="I12" s="14"/>
      <c r="J12" s="18"/>
    </row>
    <row r="13" spans="1:10" ht="11.25" customHeight="1">
      <c r="A13" s="13" t="s">
        <v>19</v>
      </c>
      <c r="B13" s="13"/>
      <c r="C13" s="13"/>
      <c r="D13" s="13"/>
      <c r="E13" s="19"/>
      <c r="F13" s="19"/>
      <c r="G13" s="19"/>
      <c r="H13" s="19"/>
      <c r="I13" s="13"/>
      <c r="J13" s="20"/>
    </row>
    <row r="14" spans="1:10" ht="15" customHeight="1">
      <c r="A14" s="13" t="s">
        <v>20</v>
      </c>
      <c r="B14" s="13"/>
      <c r="C14" s="13"/>
      <c r="D14" s="13"/>
      <c r="E14" s="19"/>
      <c r="F14" s="19"/>
      <c r="G14" s="19"/>
      <c r="H14" s="19"/>
      <c r="I14" s="14" t="s">
        <v>21</v>
      </c>
      <c r="J14" s="21" t="s">
        <v>22</v>
      </c>
    </row>
    <row r="15" spans="2:10" ht="12" customHeight="1">
      <c r="B15" s="22" t="s">
        <v>23</v>
      </c>
      <c r="C15" s="23"/>
      <c r="E15" s="19"/>
      <c r="G15" s="19"/>
      <c r="H15" s="19"/>
      <c r="I15" s="19"/>
      <c r="J15" s="24"/>
    </row>
    <row r="16" spans="1:10" ht="5.25" customHeight="1">
      <c r="A16" s="25"/>
      <c r="B16" s="25"/>
      <c r="C16" s="25"/>
      <c r="D16" s="26"/>
      <c r="E16" s="27"/>
      <c r="F16" s="27"/>
      <c r="G16" s="27"/>
      <c r="H16" s="27"/>
      <c r="I16" s="27"/>
      <c r="J16" s="28"/>
    </row>
    <row r="17" spans="1:10" ht="9.75" customHeight="1">
      <c r="A17" s="29"/>
      <c r="B17" s="30" t="s">
        <v>24</v>
      </c>
      <c r="C17" s="30" t="s">
        <v>25</v>
      </c>
      <c r="D17" s="31" t="s">
        <v>26</v>
      </c>
      <c r="E17" s="32"/>
      <c r="F17" s="33" t="s">
        <v>27</v>
      </c>
      <c r="G17" s="33"/>
      <c r="H17" s="34"/>
      <c r="I17" s="35"/>
      <c r="J17" s="36" t="s">
        <v>28</v>
      </c>
    </row>
    <row r="18" spans="1:10" ht="9.75" customHeight="1">
      <c r="A18" s="30" t="s">
        <v>29</v>
      </c>
      <c r="B18" s="30" t="s">
        <v>30</v>
      </c>
      <c r="C18" s="30" t="s">
        <v>31</v>
      </c>
      <c r="D18" s="31" t="s">
        <v>32</v>
      </c>
      <c r="E18" s="37" t="s">
        <v>33</v>
      </c>
      <c r="F18" s="38" t="s">
        <v>33</v>
      </c>
      <c r="G18" s="39" t="s">
        <v>33</v>
      </c>
      <c r="H18" s="31" t="s">
        <v>34</v>
      </c>
      <c r="I18" s="31" t="s">
        <v>35</v>
      </c>
      <c r="J18" s="36" t="s">
        <v>32</v>
      </c>
    </row>
    <row r="19" spans="1:10" ht="13.5" customHeight="1">
      <c r="A19" s="29"/>
      <c r="B19" s="30" t="s">
        <v>36</v>
      </c>
      <c r="C19" s="30" t="s">
        <v>37</v>
      </c>
      <c r="D19" s="31" t="s">
        <v>38</v>
      </c>
      <c r="E19" s="40" t="s">
        <v>39</v>
      </c>
      <c r="F19" s="31" t="s">
        <v>40</v>
      </c>
      <c r="G19" s="31" t="s">
        <v>41</v>
      </c>
      <c r="H19" s="31" t="s">
        <v>42</v>
      </c>
      <c r="J19" s="36" t="s">
        <v>38</v>
      </c>
    </row>
    <row r="20" spans="1:10" ht="10.5" customHeight="1">
      <c r="A20" s="29"/>
      <c r="B20" s="30"/>
      <c r="C20" s="30"/>
      <c r="D20" s="31"/>
      <c r="E20" s="40" t="s">
        <v>43</v>
      </c>
      <c r="F20" s="31" t="s">
        <v>43</v>
      </c>
      <c r="G20" s="31" t="s">
        <v>44</v>
      </c>
      <c r="H20" s="31"/>
      <c r="J20" s="36"/>
    </row>
    <row r="21" spans="1:10" ht="9.75" customHeight="1">
      <c r="A21" s="41">
        <v>1</v>
      </c>
      <c r="B21" s="42">
        <v>2</v>
      </c>
      <c r="C21" s="42">
        <v>3</v>
      </c>
      <c r="D21" s="43" t="s">
        <v>45</v>
      </c>
      <c r="E21" s="44" t="s">
        <v>46</v>
      </c>
      <c r="F21" s="43" t="s">
        <v>47</v>
      </c>
      <c r="G21" s="43" t="s">
        <v>48</v>
      </c>
      <c r="H21" s="43" t="s">
        <v>49</v>
      </c>
      <c r="I21" s="43" t="s">
        <v>50</v>
      </c>
      <c r="J21" s="45" t="s">
        <v>51</v>
      </c>
    </row>
    <row r="22" spans="1:10" ht="12" customHeight="1">
      <c r="A22" s="46" t="s">
        <v>52</v>
      </c>
      <c r="B22" s="47" t="s">
        <v>53</v>
      </c>
      <c r="C22" s="48"/>
      <c r="D22" s="49">
        <f>D23+D24+D25+D26+D30+D36</f>
        <v>3022817</v>
      </c>
      <c r="E22" s="49">
        <f>E23+E24+E25+E26+E30+E36</f>
        <v>1044168.8899999999</v>
      </c>
      <c r="F22" s="49"/>
      <c r="G22" s="49"/>
      <c r="H22" s="49"/>
      <c r="I22" s="50">
        <f>E22+G22</f>
        <v>1044168.8899999999</v>
      </c>
      <c r="J22" s="51">
        <f>D22-I22</f>
        <v>1978648.11</v>
      </c>
    </row>
    <row r="23" spans="1:10" ht="15" customHeight="1">
      <c r="A23" s="52" t="s">
        <v>54</v>
      </c>
      <c r="B23" s="53" t="s">
        <v>55</v>
      </c>
      <c r="C23" s="54">
        <v>120</v>
      </c>
      <c r="D23" s="55"/>
      <c r="E23" s="55"/>
      <c r="F23" s="56"/>
      <c r="G23" s="56"/>
      <c r="H23" s="56"/>
      <c r="I23" s="56">
        <f>E23+G23</f>
        <v>0</v>
      </c>
      <c r="J23" s="57">
        <f>D23-I23</f>
        <v>0</v>
      </c>
    </row>
    <row r="24" spans="1:10" ht="15" customHeight="1">
      <c r="A24" s="58" t="s">
        <v>56</v>
      </c>
      <c r="B24" s="53" t="s">
        <v>57</v>
      </c>
      <c r="C24" s="54">
        <v>130</v>
      </c>
      <c r="D24" s="55">
        <f>D47</f>
        <v>3022817</v>
      </c>
      <c r="E24" s="55">
        <f>'КНИГА КРЕДИТОВ'!AP31-'КНИГА КРЕДИТОВ'!AC31-'КНИГА КРЕДИТОВ'!AA31</f>
        <v>1044168.8899999999</v>
      </c>
      <c r="F24" s="56"/>
      <c r="G24" s="56"/>
      <c r="H24" s="56"/>
      <c r="I24" s="56">
        <f>E24+G24</f>
        <v>1044168.8899999999</v>
      </c>
      <c r="J24" s="57">
        <f>D24-I24</f>
        <v>1978648.11</v>
      </c>
    </row>
    <row r="25" spans="1:10" ht="15" customHeight="1">
      <c r="A25" s="59" t="s">
        <v>58</v>
      </c>
      <c r="B25" s="53" t="s">
        <v>59</v>
      </c>
      <c r="C25" s="54">
        <v>140</v>
      </c>
      <c r="D25" s="55"/>
      <c r="E25" s="55"/>
      <c r="F25" s="56"/>
      <c r="G25" s="56"/>
      <c r="H25" s="56"/>
      <c r="I25" s="56"/>
      <c r="J25" s="57"/>
    </row>
    <row r="26" spans="1:10" ht="15" customHeight="1">
      <c r="A26" s="58" t="s">
        <v>60</v>
      </c>
      <c r="B26" s="53" t="s">
        <v>61</v>
      </c>
      <c r="C26" s="54">
        <v>150</v>
      </c>
      <c r="D26" s="55"/>
      <c r="E26" s="55"/>
      <c r="F26" s="56"/>
      <c r="G26" s="56"/>
      <c r="H26" s="56"/>
      <c r="I26" s="56"/>
      <c r="J26" s="57"/>
    </row>
    <row r="27" spans="1:10" ht="15" customHeight="1">
      <c r="A27" s="60" t="s">
        <v>62</v>
      </c>
      <c r="B27" s="61"/>
      <c r="C27" s="62"/>
      <c r="D27" s="63"/>
      <c r="E27" s="64"/>
      <c r="F27" s="63"/>
      <c r="G27" s="63"/>
      <c r="H27" s="63"/>
      <c r="I27" s="63"/>
      <c r="J27" s="65"/>
    </row>
    <row r="28" spans="1:10" ht="23.25" customHeight="1">
      <c r="A28" s="66" t="s">
        <v>63</v>
      </c>
      <c r="B28" s="67" t="s">
        <v>64</v>
      </c>
      <c r="C28" s="68">
        <v>152</v>
      </c>
      <c r="D28" s="55"/>
      <c r="E28" s="55"/>
      <c r="F28" s="56"/>
      <c r="G28" s="56"/>
      <c r="H28" s="56"/>
      <c r="I28" s="56"/>
      <c r="J28" s="57"/>
    </row>
    <row r="29" spans="1:10" ht="23.25" customHeight="1">
      <c r="A29" s="69" t="s">
        <v>65</v>
      </c>
      <c r="B29" s="53" t="s">
        <v>66</v>
      </c>
      <c r="C29" s="54">
        <v>153</v>
      </c>
      <c r="D29" s="55"/>
      <c r="E29" s="55"/>
      <c r="F29" s="56"/>
      <c r="G29" s="56"/>
      <c r="H29" s="56"/>
      <c r="I29" s="56"/>
      <c r="J29" s="57"/>
    </row>
    <row r="30" spans="1:10" ht="15" customHeight="1">
      <c r="A30" s="58" t="s">
        <v>67</v>
      </c>
      <c r="B30" s="53" t="s">
        <v>68</v>
      </c>
      <c r="C30" s="54" t="s">
        <v>69</v>
      </c>
      <c r="D30" s="55">
        <f>D31+D33+D34+D35</f>
        <v>0</v>
      </c>
      <c r="E30" s="55">
        <f>E31+E33+E34+E35</f>
        <v>0</v>
      </c>
      <c r="F30" s="56"/>
      <c r="G30" s="56"/>
      <c r="H30" s="56"/>
      <c r="I30" s="56">
        <f>E30+G30</f>
        <v>0</v>
      </c>
      <c r="J30" s="57">
        <f>D30-I30</f>
        <v>0</v>
      </c>
    </row>
    <row r="31" spans="1:10" ht="15" customHeight="1">
      <c r="A31" s="60" t="s">
        <v>62</v>
      </c>
      <c r="B31" s="61"/>
      <c r="C31" s="62"/>
      <c r="D31" s="63"/>
      <c r="E31" s="64"/>
      <c r="F31" s="63"/>
      <c r="G31" s="63"/>
      <c r="H31" s="63"/>
      <c r="I31" s="63"/>
      <c r="J31" s="65"/>
    </row>
    <row r="32" spans="1:10" ht="15" customHeight="1">
      <c r="A32" s="70" t="s">
        <v>70</v>
      </c>
      <c r="B32" s="67" t="s">
        <v>71</v>
      </c>
      <c r="C32" s="68">
        <v>410</v>
      </c>
      <c r="D32" s="55"/>
      <c r="E32" s="55"/>
      <c r="F32" s="56"/>
      <c r="G32" s="56"/>
      <c r="H32" s="56"/>
      <c r="I32" s="56">
        <f>E32+G32</f>
        <v>0</v>
      </c>
      <c r="J32" s="57">
        <f>D32-I32</f>
        <v>0</v>
      </c>
    </row>
    <row r="33" spans="1:10" ht="15" customHeight="1">
      <c r="A33" s="71" t="s">
        <v>72</v>
      </c>
      <c r="B33" s="53" t="s">
        <v>73</v>
      </c>
      <c r="C33" s="54">
        <v>420</v>
      </c>
      <c r="D33" s="55"/>
      <c r="E33" s="55"/>
      <c r="F33" s="56"/>
      <c r="G33" s="56"/>
      <c r="H33" s="56"/>
      <c r="I33" s="56">
        <f>E33+G33</f>
        <v>0</v>
      </c>
      <c r="J33" s="57">
        <f>D33-I33</f>
        <v>0</v>
      </c>
    </row>
    <row r="34" spans="1:10" ht="15" customHeight="1">
      <c r="A34" s="71" t="s">
        <v>74</v>
      </c>
      <c r="B34" s="53" t="s">
        <v>75</v>
      </c>
      <c r="C34" s="54">
        <v>430</v>
      </c>
      <c r="D34" s="55"/>
      <c r="E34" s="55"/>
      <c r="F34" s="56"/>
      <c r="G34" s="56"/>
      <c r="H34" s="56"/>
      <c r="I34" s="56">
        <f>E34+G34</f>
        <v>0</v>
      </c>
      <c r="J34" s="57">
        <f>D34-I34</f>
        <v>0</v>
      </c>
    </row>
    <row r="35" spans="1:10" ht="15" customHeight="1">
      <c r="A35" s="71" t="s">
        <v>76</v>
      </c>
      <c r="B35" s="53" t="s">
        <v>77</v>
      </c>
      <c r="C35" s="54">
        <v>440</v>
      </c>
      <c r="D35" s="55"/>
      <c r="E35" s="55"/>
      <c r="F35" s="56"/>
      <c r="G35" s="56"/>
      <c r="H35" s="56"/>
      <c r="I35" s="56">
        <f>E35+G35</f>
        <v>0</v>
      </c>
      <c r="J35" s="57">
        <f>D35-I35</f>
        <v>0</v>
      </c>
    </row>
    <row r="36" spans="1:10" ht="15" customHeight="1">
      <c r="A36" s="72" t="s">
        <v>78</v>
      </c>
      <c r="B36" s="73">
        <v>100</v>
      </c>
      <c r="C36" s="74">
        <v>180</v>
      </c>
      <c r="D36" s="49"/>
      <c r="E36" s="49"/>
      <c r="F36" s="50"/>
      <c r="G36" s="50"/>
      <c r="H36" s="50"/>
      <c r="I36" s="50">
        <f>E36+G36</f>
        <v>0</v>
      </c>
      <c r="J36" s="51">
        <f>D36-I36</f>
        <v>0</v>
      </c>
    </row>
    <row r="37" spans="1:10" ht="15" customHeight="1">
      <c r="A37" s="374" t="s">
        <v>79</v>
      </c>
      <c r="B37" s="374"/>
      <c r="C37" s="374"/>
      <c r="D37" s="374"/>
      <c r="E37" s="374"/>
      <c r="F37" s="374"/>
      <c r="G37" s="76"/>
      <c r="H37" s="76"/>
      <c r="I37" s="76"/>
      <c r="J37" s="76"/>
    </row>
    <row r="38" spans="1:10" ht="15" customHeight="1">
      <c r="A38" s="374" t="s">
        <v>80</v>
      </c>
      <c r="B38" s="374"/>
      <c r="C38" s="374"/>
      <c r="D38" s="374"/>
      <c r="E38" s="374"/>
      <c r="F38" s="374"/>
      <c r="G38" s="76"/>
      <c r="H38" s="76"/>
      <c r="I38" s="76"/>
      <c r="J38" s="76"/>
    </row>
    <row r="39" spans="1:10" ht="15" customHeight="1">
      <c r="A39" s="75"/>
      <c r="B39" s="77"/>
      <c r="C39" s="77"/>
      <c r="D39" s="77"/>
      <c r="E39" s="77"/>
      <c r="F39" s="77"/>
      <c r="G39" s="76"/>
      <c r="H39" s="76"/>
      <c r="I39" s="76"/>
      <c r="J39" s="76"/>
    </row>
    <row r="40" spans="1:10" ht="19.5" customHeight="1">
      <c r="A40" s="3"/>
      <c r="B40" s="23" t="s">
        <v>81</v>
      </c>
      <c r="C40" s="23"/>
      <c r="D40" s="23"/>
      <c r="E40" s="19"/>
      <c r="F40" s="19"/>
      <c r="G40" s="19"/>
      <c r="H40" s="19"/>
      <c r="I40" s="19" t="s">
        <v>82</v>
      </c>
      <c r="J40" s="24"/>
    </row>
    <row r="41" spans="1:10" ht="4.5" customHeight="1">
      <c r="A41" s="25"/>
      <c r="B41" s="25"/>
      <c r="C41" s="25"/>
      <c r="D41" s="27"/>
      <c r="E41" s="27"/>
      <c r="F41" s="27"/>
      <c r="G41" s="27"/>
      <c r="H41" s="27"/>
      <c r="I41" s="27"/>
      <c r="J41" s="28"/>
    </row>
    <row r="42" spans="1:10" ht="13.5" customHeight="1">
      <c r="A42" s="78"/>
      <c r="B42" s="79"/>
      <c r="C42" s="79"/>
      <c r="D42" s="37"/>
      <c r="E42" s="32"/>
      <c r="F42" s="33" t="s">
        <v>27</v>
      </c>
      <c r="G42" s="33"/>
      <c r="H42" s="34"/>
      <c r="I42" s="35"/>
      <c r="J42" s="80"/>
    </row>
    <row r="43" spans="1:10" ht="9.75" customHeight="1">
      <c r="A43" s="30" t="s">
        <v>29</v>
      </c>
      <c r="B43" s="30" t="s">
        <v>24</v>
      </c>
      <c r="C43" s="30" t="s">
        <v>25</v>
      </c>
      <c r="D43" s="31" t="s">
        <v>26</v>
      </c>
      <c r="E43" s="37" t="s">
        <v>33</v>
      </c>
      <c r="F43" s="38" t="s">
        <v>33</v>
      </c>
      <c r="G43" s="39" t="s">
        <v>33</v>
      </c>
      <c r="H43" s="39"/>
      <c r="I43" s="81"/>
      <c r="J43" s="36" t="s">
        <v>28</v>
      </c>
    </row>
    <row r="44" spans="1:10" ht="9.75" customHeight="1">
      <c r="A44" s="29"/>
      <c r="B44" s="30" t="s">
        <v>30</v>
      </c>
      <c r="C44" s="30" t="s">
        <v>31</v>
      </c>
      <c r="D44" s="31" t="s">
        <v>32</v>
      </c>
      <c r="E44" s="40" t="s">
        <v>39</v>
      </c>
      <c r="F44" s="31" t="s">
        <v>40</v>
      </c>
      <c r="G44" s="31" t="s">
        <v>41</v>
      </c>
      <c r="H44" s="31" t="s">
        <v>34</v>
      </c>
      <c r="I44" s="31" t="s">
        <v>35</v>
      </c>
      <c r="J44" s="36" t="s">
        <v>32</v>
      </c>
    </row>
    <row r="45" spans="1:10" ht="13.5" customHeight="1">
      <c r="A45" s="82"/>
      <c r="B45" s="83" t="s">
        <v>36</v>
      </c>
      <c r="C45" s="83" t="s">
        <v>83</v>
      </c>
      <c r="D45" s="84" t="s">
        <v>38</v>
      </c>
      <c r="E45" s="85" t="s">
        <v>43</v>
      </c>
      <c r="F45" s="84" t="s">
        <v>43</v>
      </c>
      <c r="G45" s="84" t="s">
        <v>44</v>
      </c>
      <c r="H45" s="84" t="s">
        <v>42</v>
      </c>
      <c r="I45" s="84"/>
      <c r="J45" s="86" t="s">
        <v>38</v>
      </c>
    </row>
    <row r="46" spans="1:10" ht="9.75" customHeight="1">
      <c r="A46" s="41">
        <v>1</v>
      </c>
      <c r="B46" s="42">
        <v>2</v>
      </c>
      <c r="C46" s="42">
        <v>3</v>
      </c>
      <c r="D46" s="43" t="s">
        <v>45</v>
      </c>
      <c r="E46" s="44" t="s">
        <v>46</v>
      </c>
      <c r="F46" s="43" t="s">
        <v>47</v>
      </c>
      <c r="G46" s="43" t="s">
        <v>48</v>
      </c>
      <c r="H46" s="43" t="s">
        <v>49</v>
      </c>
      <c r="I46" s="43" t="s">
        <v>50</v>
      </c>
      <c r="J46" s="45" t="s">
        <v>51</v>
      </c>
    </row>
    <row r="47" spans="1:10" ht="19.5" customHeight="1">
      <c r="A47" s="46" t="s">
        <v>84</v>
      </c>
      <c r="B47" s="87" t="s">
        <v>85</v>
      </c>
      <c r="C47" s="88" t="s">
        <v>69</v>
      </c>
      <c r="D47" s="89">
        <f>D49+D74+D122+D135+D138</f>
        <v>3022817</v>
      </c>
      <c r="E47" s="89">
        <f>E49+E74+E122+E135+E138</f>
        <v>930238.21</v>
      </c>
      <c r="F47" s="90"/>
      <c r="G47" s="90"/>
      <c r="H47" s="90"/>
      <c r="I47" s="50">
        <f>E47+G47</f>
        <v>930238.21</v>
      </c>
      <c r="J47" s="51">
        <f>D47-I47</f>
        <v>2092578.79</v>
      </c>
    </row>
    <row r="48" spans="1:10" ht="12" customHeight="1">
      <c r="A48" s="91" t="s">
        <v>86</v>
      </c>
      <c r="B48" s="92"/>
      <c r="C48" s="93"/>
      <c r="D48" s="94"/>
      <c r="E48" s="95"/>
      <c r="F48" s="94"/>
      <c r="G48" s="94"/>
      <c r="H48" s="94"/>
      <c r="I48" s="94"/>
      <c r="J48" s="96"/>
    </row>
    <row r="49" spans="1:10" ht="23.25" customHeight="1">
      <c r="A49" s="97" t="s">
        <v>87</v>
      </c>
      <c r="B49" s="98"/>
      <c r="C49" s="99" t="s">
        <v>88</v>
      </c>
      <c r="D49" s="100">
        <f>D50+D63</f>
        <v>2359317</v>
      </c>
      <c r="E49" s="56">
        <f>E50+E63</f>
        <v>723668.55</v>
      </c>
      <c r="F49" s="101"/>
      <c r="G49" s="101"/>
      <c r="H49" s="101"/>
      <c r="I49" s="56">
        <f>E49+G49</f>
        <v>723668.55</v>
      </c>
      <c r="J49" s="57">
        <f>D49-I49</f>
        <v>1635648.45</v>
      </c>
    </row>
    <row r="50" spans="1:10" ht="18.75" customHeight="1">
      <c r="A50" s="102" t="s">
        <v>89</v>
      </c>
      <c r="B50" s="103"/>
      <c r="C50" s="104" t="s">
        <v>90</v>
      </c>
      <c r="D50" s="56">
        <f>D51+D55+D58+D59</f>
        <v>2359317</v>
      </c>
      <c r="E50" s="100">
        <f>E51+E55+E58+E59</f>
        <v>723668.55</v>
      </c>
      <c r="F50" s="105"/>
      <c r="G50" s="105"/>
      <c r="H50" s="105"/>
      <c r="I50" s="100">
        <f>E50+G50</f>
        <v>723668.55</v>
      </c>
      <c r="J50" s="106">
        <f>D50-I50</f>
        <v>1635648.45</v>
      </c>
    </row>
    <row r="51" spans="1:10" ht="12.75">
      <c r="A51" s="107" t="s">
        <v>91</v>
      </c>
      <c r="B51" s="108"/>
      <c r="C51" s="109" t="s">
        <v>92</v>
      </c>
      <c r="D51" s="56">
        <f>D52+D53+D54</f>
        <v>1814391</v>
      </c>
      <c r="E51" s="56">
        <f>E52+E53+E54</f>
        <v>567514.3700000001</v>
      </c>
      <c r="F51" s="101"/>
      <c r="G51" s="101"/>
      <c r="H51" s="101"/>
      <c r="I51" s="56">
        <f>E51+G51</f>
        <v>567514.3700000001</v>
      </c>
      <c r="J51" s="57">
        <f>D51-I51</f>
        <v>1246876.63</v>
      </c>
    </row>
    <row r="52" spans="1:10" ht="12.75">
      <c r="A52" s="110" t="s">
        <v>93</v>
      </c>
      <c r="B52" s="108" t="s">
        <v>94</v>
      </c>
      <c r="C52" s="109"/>
      <c r="D52" s="101">
        <v>990793.45</v>
      </c>
      <c r="E52" s="111">
        <f>'КНИГА КРЕДИТОВ'!C50</f>
        <v>274535.04000000004</v>
      </c>
      <c r="F52" s="101"/>
      <c r="G52" s="101"/>
      <c r="H52" s="101"/>
      <c r="I52" s="101"/>
      <c r="J52" s="112"/>
    </row>
    <row r="53" spans="1:10" ht="12.75">
      <c r="A53" s="110" t="s">
        <v>93</v>
      </c>
      <c r="B53" s="108" t="s">
        <v>95</v>
      </c>
      <c r="C53" s="109"/>
      <c r="D53" s="101">
        <v>822485</v>
      </c>
      <c r="E53" s="111">
        <f>'КНИГА КРЕДИТОВ'!AE50</f>
        <v>291866.78</v>
      </c>
      <c r="F53" s="101"/>
      <c r="G53" s="101"/>
      <c r="H53" s="101"/>
      <c r="I53" s="101"/>
      <c r="J53" s="112"/>
    </row>
    <row r="54" spans="1:10" ht="12.75">
      <c r="A54" s="110" t="s">
        <v>93</v>
      </c>
      <c r="B54" s="108" t="s">
        <v>364</v>
      </c>
      <c r="C54" s="109"/>
      <c r="D54" s="101">
        <v>1112.55</v>
      </c>
      <c r="E54" s="111">
        <f>'КНИГА КРЕДИТОВ'!E50</f>
        <v>1112.55</v>
      </c>
      <c r="F54" s="101"/>
      <c r="G54" s="101"/>
      <c r="H54" s="101"/>
      <c r="I54" s="101"/>
      <c r="J54" s="112"/>
    </row>
    <row r="55" spans="1:10" ht="22.5">
      <c r="A55" s="113" t="s">
        <v>97</v>
      </c>
      <c r="B55" s="103"/>
      <c r="C55" s="114" t="s">
        <v>98</v>
      </c>
      <c r="D55" s="56">
        <f>D56+D57</f>
        <v>0</v>
      </c>
      <c r="E55" s="100">
        <f>E56+E57</f>
        <v>0</v>
      </c>
      <c r="F55" s="105"/>
      <c r="G55" s="105"/>
      <c r="H55" s="105"/>
      <c r="I55" s="100">
        <f>E55+G55</f>
        <v>0</v>
      </c>
      <c r="J55" s="106">
        <f>D55-I55</f>
        <v>0</v>
      </c>
    </row>
    <row r="56" spans="1:10" ht="12.75">
      <c r="A56" s="110" t="s">
        <v>99</v>
      </c>
      <c r="B56" s="108" t="s">
        <v>100</v>
      </c>
      <c r="C56" s="109"/>
      <c r="D56" s="101"/>
      <c r="E56" s="111"/>
      <c r="F56" s="101"/>
      <c r="G56" s="101"/>
      <c r="H56" s="101"/>
      <c r="I56" s="101"/>
      <c r="J56" s="112"/>
    </row>
    <row r="57" spans="1:10" ht="12.75">
      <c r="A57" s="110" t="s">
        <v>99</v>
      </c>
      <c r="B57" s="108" t="s">
        <v>101</v>
      </c>
      <c r="C57" s="109"/>
      <c r="D57" s="101"/>
      <c r="E57" s="111">
        <f>'КНИГА КРЕДИТОВ'!AF50</f>
        <v>0</v>
      </c>
      <c r="F57" s="101"/>
      <c r="G57" s="101"/>
      <c r="H57" s="101"/>
      <c r="I57" s="101"/>
      <c r="J57" s="112"/>
    </row>
    <row r="58" spans="1:10" ht="39.75" customHeight="1">
      <c r="A58" s="110" t="s">
        <v>102</v>
      </c>
      <c r="B58" s="108"/>
      <c r="C58" s="109" t="s">
        <v>103</v>
      </c>
      <c r="D58" s="101"/>
      <c r="E58" s="111"/>
      <c r="F58" s="101"/>
      <c r="G58" s="101"/>
      <c r="H58" s="101"/>
      <c r="I58" s="101"/>
      <c r="J58" s="112"/>
    </row>
    <row r="59" spans="1:10" ht="33.75">
      <c r="A59" s="113" t="s">
        <v>104</v>
      </c>
      <c r="B59" s="103"/>
      <c r="C59" s="114" t="s">
        <v>105</v>
      </c>
      <c r="D59" s="56">
        <f>D60+D61+D62</f>
        <v>544926</v>
      </c>
      <c r="E59" s="100">
        <f>E60+E61+E62</f>
        <v>156154.18</v>
      </c>
      <c r="F59" s="105"/>
      <c r="G59" s="105"/>
      <c r="H59" s="105"/>
      <c r="I59" s="100">
        <f>E59+G59</f>
        <v>156154.18</v>
      </c>
      <c r="J59" s="106">
        <f>D59-I59</f>
        <v>388771.82</v>
      </c>
    </row>
    <row r="60" spans="1:10" ht="12.75">
      <c r="A60" s="110" t="s">
        <v>106</v>
      </c>
      <c r="B60" s="108" t="s">
        <v>107</v>
      </c>
      <c r="C60" s="109"/>
      <c r="D60" s="101">
        <v>299556</v>
      </c>
      <c r="E60" s="111">
        <f>'КНИГА КРЕДИТОВ'!D50</f>
        <v>73246.36</v>
      </c>
      <c r="F60" s="101"/>
      <c r="G60" s="101"/>
      <c r="H60" s="101"/>
      <c r="I60" s="101"/>
      <c r="J60" s="112"/>
    </row>
    <row r="61" spans="1:10" ht="12.75">
      <c r="A61" s="110" t="s">
        <v>106</v>
      </c>
      <c r="B61" s="108" t="s">
        <v>108</v>
      </c>
      <c r="C61" s="109"/>
      <c r="D61" s="101">
        <v>245370</v>
      </c>
      <c r="E61" s="111">
        <f>'КНИГА КРЕДИТОВ'!AG50</f>
        <v>82907.82</v>
      </c>
      <c r="F61" s="101"/>
      <c r="G61" s="101"/>
      <c r="H61" s="101"/>
      <c r="I61" s="101"/>
      <c r="J61" s="112"/>
    </row>
    <row r="62" spans="1:10" ht="12.75">
      <c r="A62" s="110" t="s">
        <v>106</v>
      </c>
      <c r="B62" s="108" t="s">
        <v>109</v>
      </c>
      <c r="C62" s="109"/>
      <c r="D62" s="101"/>
      <c r="E62" s="111"/>
      <c r="F62" s="101"/>
      <c r="G62" s="101"/>
      <c r="H62" s="101"/>
      <c r="I62" s="101"/>
      <c r="J62" s="112"/>
    </row>
    <row r="63" spans="1:10" ht="28.5" customHeight="1">
      <c r="A63" s="115" t="s">
        <v>110</v>
      </c>
      <c r="B63" s="108"/>
      <c r="C63" s="109" t="s">
        <v>111</v>
      </c>
      <c r="D63" s="101"/>
      <c r="E63" s="111"/>
      <c r="F63" s="101"/>
      <c r="G63" s="101"/>
      <c r="H63" s="101"/>
      <c r="I63" s="101"/>
      <c r="J63" s="112"/>
    </row>
    <row r="64" spans="1:10" ht="22.5">
      <c r="A64" s="110" t="s">
        <v>112</v>
      </c>
      <c r="B64" s="108"/>
      <c r="C64" s="109" t="s">
        <v>113</v>
      </c>
      <c r="D64" s="101"/>
      <c r="E64" s="111"/>
      <c r="F64" s="101"/>
      <c r="G64" s="101"/>
      <c r="H64" s="101"/>
      <c r="I64" s="101"/>
      <c r="J64" s="112"/>
    </row>
    <row r="65" spans="1:10" ht="33.75">
      <c r="A65" s="110" t="s">
        <v>114</v>
      </c>
      <c r="B65" s="108"/>
      <c r="C65" s="109" t="s">
        <v>115</v>
      </c>
      <c r="D65" s="101"/>
      <c r="E65" s="111"/>
      <c r="F65" s="101"/>
      <c r="G65" s="101"/>
      <c r="H65" s="101"/>
      <c r="I65" s="101"/>
      <c r="J65" s="112"/>
    </row>
    <row r="66" spans="1:10" ht="22.5">
      <c r="A66" s="110" t="s">
        <v>116</v>
      </c>
      <c r="B66" s="108"/>
      <c r="C66" s="109" t="s">
        <v>117</v>
      </c>
      <c r="D66" s="101"/>
      <c r="E66" s="111"/>
      <c r="F66" s="101"/>
      <c r="G66" s="101"/>
      <c r="H66" s="101"/>
      <c r="I66" s="101"/>
      <c r="J66" s="112"/>
    </row>
    <row r="67" spans="1:10" ht="27.75" customHeight="1">
      <c r="A67" s="110" t="s">
        <v>118</v>
      </c>
      <c r="B67" s="108"/>
      <c r="C67" s="116" t="s">
        <v>119</v>
      </c>
      <c r="D67" s="117"/>
      <c r="E67" s="118"/>
      <c r="F67" s="117"/>
      <c r="G67" s="117"/>
      <c r="H67" s="117"/>
      <c r="I67" s="117"/>
      <c r="J67" s="119"/>
    </row>
    <row r="68" spans="1:10" ht="7.5" customHeight="1">
      <c r="A68" s="120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3.5" customHeight="1">
      <c r="A69" s="78"/>
      <c r="B69" s="79"/>
      <c r="C69" s="79"/>
      <c r="D69" s="37"/>
      <c r="E69" s="32"/>
      <c r="F69" s="33" t="s">
        <v>27</v>
      </c>
      <c r="G69" s="33"/>
      <c r="H69" s="34"/>
      <c r="I69" s="35"/>
      <c r="J69" s="80"/>
    </row>
    <row r="70" spans="1:10" ht="12" customHeight="1">
      <c r="A70" s="30" t="s">
        <v>29</v>
      </c>
      <c r="B70" s="30" t="s">
        <v>24</v>
      </c>
      <c r="C70" s="30" t="s">
        <v>25</v>
      </c>
      <c r="D70" s="31" t="s">
        <v>26</v>
      </c>
      <c r="E70" s="37" t="s">
        <v>33</v>
      </c>
      <c r="F70" s="38" t="s">
        <v>33</v>
      </c>
      <c r="G70" s="39" t="s">
        <v>33</v>
      </c>
      <c r="H70" s="39"/>
      <c r="I70" s="81"/>
      <c r="J70" s="36" t="s">
        <v>28</v>
      </c>
    </row>
    <row r="71" spans="1:10" ht="12" customHeight="1">
      <c r="A71" s="29"/>
      <c r="B71" s="30" t="s">
        <v>30</v>
      </c>
      <c r="C71" s="30" t="s">
        <v>31</v>
      </c>
      <c r="D71" s="31" t="s">
        <v>32</v>
      </c>
      <c r="E71" s="40" t="s">
        <v>39</v>
      </c>
      <c r="F71" s="31" t="s">
        <v>40</v>
      </c>
      <c r="G71" s="31" t="s">
        <v>41</v>
      </c>
      <c r="H71" s="31" t="s">
        <v>34</v>
      </c>
      <c r="I71" s="31" t="s">
        <v>35</v>
      </c>
      <c r="J71" s="36" t="s">
        <v>32</v>
      </c>
    </row>
    <row r="72" spans="1:10" ht="14.25" customHeight="1">
      <c r="A72" s="82"/>
      <c r="B72" s="83" t="s">
        <v>36</v>
      </c>
      <c r="C72" s="83" t="s">
        <v>83</v>
      </c>
      <c r="D72" s="84" t="s">
        <v>38</v>
      </c>
      <c r="E72" s="85" t="s">
        <v>43</v>
      </c>
      <c r="F72" s="84" t="s">
        <v>43</v>
      </c>
      <c r="G72" s="84" t="s">
        <v>44</v>
      </c>
      <c r="H72" s="84" t="s">
        <v>42</v>
      </c>
      <c r="I72" s="84"/>
      <c r="J72" s="86" t="s">
        <v>38</v>
      </c>
    </row>
    <row r="73" spans="1:10" ht="9.75" customHeight="1">
      <c r="A73" s="41">
        <v>1</v>
      </c>
      <c r="B73" s="42">
        <v>2</v>
      </c>
      <c r="C73" s="42">
        <v>3</v>
      </c>
      <c r="D73" s="43" t="s">
        <v>45</v>
      </c>
      <c r="E73" s="44" t="s">
        <v>46</v>
      </c>
      <c r="F73" s="43" t="s">
        <v>47</v>
      </c>
      <c r="G73" s="43" t="s">
        <v>48</v>
      </c>
      <c r="H73" s="43" t="s">
        <v>49</v>
      </c>
      <c r="I73" s="43" t="s">
        <v>50</v>
      </c>
      <c r="J73" s="45" t="s">
        <v>51</v>
      </c>
    </row>
    <row r="74" spans="1:10" ht="25.5" customHeight="1">
      <c r="A74" s="121" t="s">
        <v>120</v>
      </c>
      <c r="B74" s="122"/>
      <c r="C74" s="123" t="s">
        <v>85</v>
      </c>
      <c r="D74" s="124">
        <f>D75+D82+D90</f>
        <v>654700</v>
      </c>
      <c r="E74" s="124">
        <f>E75+E82+E90</f>
        <v>204575.65999999997</v>
      </c>
      <c r="F74" s="124"/>
      <c r="G74" s="124"/>
      <c r="H74" s="124"/>
      <c r="I74" s="100">
        <f>E74+G74</f>
        <v>204575.65999999997</v>
      </c>
      <c r="J74" s="106">
        <f>D74-I74</f>
        <v>450124.34</v>
      </c>
    </row>
    <row r="75" spans="1:10" ht="62.25" customHeight="1">
      <c r="A75" s="125" t="s">
        <v>121</v>
      </c>
      <c r="B75" s="126"/>
      <c r="C75" s="127" t="s">
        <v>122</v>
      </c>
      <c r="D75" s="128"/>
      <c r="E75" s="129"/>
      <c r="F75" s="128"/>
      <c r="G75" s="128"/>
      <c r="H75" s="128"/>
      <c r="I75" s="128"/>
      <c r="J75" s="130"/>
    </row>
    <row r="76" spans="1:10" ht="25.5" customHeight="1">
      <c r="A76" s="131" t="s">
        <v>123</v>
      </c>
      <c r="B76" s="126"/>
      <c r="C76" s="127" t="s">
        <v>124</v>
      </c>
      <c r="D76" s="128"/>
      <c r="E76" s="129"/>
      <c r="F76" s="128"/>
      <c r="G76" s="128"/>
      <c r="H76" s="128"/>
      <c r="I76" s="128"/>
      <c r="J76" s="130"/>
    </row>
    <row r="77" spans="1:10" ht="27" customHeight="1">
      <c r="A77" s="131" t="s">
        <v>125</v>
      </c>
      <c r="B77" s="126"/>
      <c r="C77" s="127" t="s">
        <v>126</v>
      </c>
      <c r="D77" s="128"/>
      <c r="E77" s="129"/>
      <c r="F77" s="128"/>
      <c r="G77" s="128"/>
      <c r="H77" s="128"/>
      <c r="I77" s="128"/>
      <c r="J77" s="130"/>
    </row>
    <row r="78" spans="1:10" ht="22.5">
      <c r="A78" s="131" t="s">
        <v>127</v>
      </c>
      <c r="B78" s="132"/>
      <c r="C78" s="127" t="s">
        <v>128</v>
      </c>
      <c r="D78" s="128"/>
      <c r="E78" s="129"/>
      <c r="F78" s="128"/>
      <c r="G78" s="128"/>
      <c r="H78" s="128"/>
      <c r="I78" s="128"/>
      <c r="J78" s="130"/>
    </row>
    <row r="79" spans="1:10" ht="22.5">
      <c r="A79" s="133" t="s">
        <v>129</v>
      </c>
      <c r="B79" s="126"/>
      <c r="C79" s="127" t="s">
        <v>130</v>
      </c>
      <c r="D79" s="128"/>
      <c r="E79" s="129"/>
      <c r="F79" s="128"/>
      <c r="G79" s="128"/>
      <c r="H79" s="128"/>
      <c r="I79" s="128"/>
      <c r="J79" s="130"/>
    </row>
    <row r="80" spans="1:10" ht="22.5">
      <c r="A80" s="133" t="s">
        <v>131</v>
      </c>
      <c r="B80" s="126"/>
      <c r="C80" s="127" t="s">
        <v>132</v>
      </c>
      <c r="D80" s="128"/>
      <c r="E80" s="129"/>
      <c r="F80" s="128"/>
      <c r="G80" s="128"/>
      <c r="H80" s="128"/>
      <c r="I80" s="128"/>
      <c r="J80" s="130"/>
    </row>
    <row r="81" spans="1:10" ht="22.5">
      <c r="A81" s="133" t="s">
        <v>133</v>
      </c>
      <c r="B81" s="126"/>
      <c r="C81" s="127" t="s">
        <v>134</v>
      </c>
      <c r="D81" s="128"/>
      <c r="E81" s="129"/>
      <c r="F81" s="128"/>
      <c r="G81" s="128"/>
      <c r="H81" s="128"/>
      <c r="I81" s="128"/>
      <c r="J81" s="130"/>
    </row>
    <row r="82" spans="1:10" ht="22.5" customHeight="1">
      <c r="A82" s="125" t="s">
        <v>135</v>
      </c>
      <c r="B82" s="126"/>
      <c r="C82" s="127" t="s">
        <v>136</v>
      </c>
      <c r="D82" s="128"/>
      <c r="E82" s="129"/>
      <c r="F82" s="128"/>
      <c r="G82" s="128"/>
      <c r="H82" s="128"/>
      <c r="I82" s="128"/>
      <c r="J82" s="130"/>
    </row>
    <row r="83" spans="1:10" ht="15.75" customHeight="1">
      <c r="A83" s="133" t="s">
        <v>137</v>
      </c>
      <c r="B83" s="126"/>
      <c r="C83" s="127" t="s">
        <v>138</v>
      </c>
      <c r="D83" s="128"/>
      <c r="E83" s="129"/>
      <c r="F83" s="128"/>
      <c r="G83" s="128"/>
      <c r="H83" s="128"/>
      <c r="I83" s="128"/>
      <c r="J83" s="130"/>
    </row>
    <row r="84" spans="1:10" ht="26.25" customHeight="1">
      <c r="A84" s="133" t="s">
        <v>139</v>
      </c>
      <c r="B84" s="126"/>
      <c r="C84" s="127" t="s">
        <v>140</v>
      </c>
      <c r="D84" s="128"/>
      <c r="E84" s="129"/>
      <c r="F84" s="128"/>
      <c r="G84" s="128"/>
      <c r="H84" s="128"/>
      <c r="I84" s="128"/>
      <c r="J84" s="130"/>
    </row>
    <row r="85" spans="1:10" ht="22.5">
      <c r="A85" s="134" t="s">
        <v>141</v>
      </c>
      <c r="B85" s="135"/>
      <c r="C85" s="136" t="s">
        <v>142</v>
      </c>
      <c r="D85" s="128">
        <f>D86+D87+D88+D89</f>
        <v>0</v>
      </c>
      <c r="E85" s="137">
        <f>E86+E87+E88+E89</f>
        <v>0</v>
      </c>
      <c r="F85" s="137"/>
      <c r="G85" s="137"/>
      <c r="H85" s="137"/>
      <c r="I85" s="100">
        <f>E85+G85</f>
        <v>0</v>
      </c>
      <c r="J85" s="106">
        <f>D85-I85</f>
        <v>0</v>
      </c>
    </row>
    <row r="86" spans="1:10" ht="22.5">
      <c r="A86" s="131" t="s">
        <v>143</v>
      </c>
      <c r="B86" s="138" t="s">
        <v>144</v>
      </c>
      <c r="C86" s="127"/>
      <c r="D86" s="128"/>
      <c r="E86" s="129"/>
      <c r="F86" s="128"/>
      <c r="G86" s="128"/>
      <c r="H86" s="128"/>
      <c r="I86" s="128"/>
      <c r="J86" s="130"/>
    </row>
    <row r="87" spans="1:10" ht="22.5">
      <c r="A87" s="131" t="s">
        <v>145</v>
      </c>
      <c r="B87" s="138" t="s">
        <v>146</v>
      </c>
      <c r="C87" s="127"/>
      <c r="D87" s="128"/>
      <c r="E87" s="129"/>
      <c r="F87" s="128"/>
      <c r="G87" s="128"/>
      <c r="H87" s="128"/>
      <c r="I87" s="128"/>
      <c r="J87" s="130"/>
    </row>
    <row r="88" spans="1:10" ht="12.75">
      <c r="A88" s="131" t="s">
        <v>147</v>
      </c>
      <c r="B88" s="138" t="s">
        <v>148</v>
      </c>
      <c r="C88" s="127"/>
      <c r="D88" s="128"/>
      <c r="E88" s="129"/>
      <c r="F88" s="128"/>
      <c r="G88" s="128"/>
      <c r="H88" s="128"/>
      <c r="I88" s="128"/>
      <c r="J88" s="130"/>
    </row>
    <row r="89" spans="1:10" ht="12.75">
      <c r="A89" s="131" t="s">
        <v>149</v>
      </c>
      <c r="B89" s="138" t="s">
        <v>150</v>
      </c>
      <c r="C89" s="127"/>
      <c r="D89" s="128"/>
      <c r="E89" s="129"/>
      <c r="F89" s="128"/>
      <c r="G89" s="128"/>
      <c r="H89" s="128"/>
      <c r="I89" s="128"/>
      <c r="J89" s="130"/>
    </row>
    <row r="90" spans="1:10" ht="24.75" customHeight="1">
      <c r="A90" s="134" t="s">
        <v>151</v>
      </c>
      <c r="B90" s="265"/>
      <c r="C90" s="266">
        <v>244</v>
      </c>
      <c r="D90" s="267">
        <f>SUM(D91:D120)</f>
        <v>654700</v>
      </c>
      <c r="E90" s="268">
        <f>SUM(E91:E120)</f>
        <v>204575.65999999997</v>
      </c>
      <c r="F90" s="268"/>
      <c r="G90" s="268"/>
      <c r="H90" s="268"/>
      <c r="I90" s="100">
        <f aca="true" t="shared" si="0" ref="I90:I100">E90+G90</f>
        <v>204575.65999999997</v>
      </c>
      <c r="J90" s="106">
        <f aca="true" t="shared" si="1" ref="J90:J100">D90-I90</f>
        <v>450124.34</v>
      </c>
    </row>
    <row r="91" spans="1:10" ht="24.75" customHeight="1">
      <c r="A91" s="131" t="s">
        <v>152</v>
      </c>
      <c r="B91" s="138" t="s">
        <v>153</v>
      </c>
      <c r="C91" s="269"/>
      <c r="D91" s="270"/>
      <c r="E91" s="271">
        <f>'КНИГА КРЕДИТОВ'!F50</f>
        <v>0</v>
      </c>
      <c r="F91" s="270"/>
      <c r="G91" s="270"/>
      <c r="H91" s="270"/>
      <c r="I91" s="56">
        <f t="shared" si="0"/>
        <v>0</v>
      </c>
      <c r="J91" s="57">
        <f t="shared" si="1"/>
        <v>0</v>
      </c>
    </row>
    <row r="92" spans="1:10" ht="24.75" customHeight="1">
      <c r="A92" s="131" t="s">
        <v>154</v>
      </c>
      <c r="B92" s="138" t="s">
        <v>155</v>
      </c>
      <c r="C92" s="269"/>
      <c r="D92" s="270">
        <v>27800</v>
      </c>
      <c r="E92" s="271">
        <f>'КНИГА КРЕДИТОВ'!G50</f>
        <v>3695.98</v>
      </c>
      <c r="F92" s="270"/>
      <c r="G92" s="270"/>
      <c r="H92" s="270"/>
      <c r="I92" s="56">
        <f t="shared" si="0"/>
        <v>3695.98</v>
      </c>
      <c r="J92" s="57">
        <f t="shared" si="1"/>
        <v>24104.02</v>
      </c>
    </row>
    <row r="93" spans="1:10" ht="24.75" customHeight="1">
      <c r="A93" s="131" t="s">
        <v>156</v>
      </c>
      <c r="B93" s="138" t="s">
        <v>157</v>
      </c>
      <c r="C93" s="269"/>
      <c r="D93" s="270">
        <v>39500</v>
      </c>
      <c r="E93" s="271">
        <f>'КНИГА КРЕДИТОВ'!H50</f>
        <v>14802.920000000002</v>
      </c>
      <c r="F93" s="270"/>
      <c r="G93" s="270"/>
      <c r="H93" s="270"/>
      <c r="I93" s="56">
        <f t="shared" si="0"/>
        <v>14802.920000000002</v>
      </c>
      <c r="J93" s="57">
        <f t="shared" si="1"/>
        <v>24697.079999999998</v>
      </c>
    </row>
    <row r="94" spans="1:10" ht="24.75" customHeight="1">
      <c r="A94" s="131" t="s">
        <v>158</v>
      </c>
      <c r="B94" s="138" t="s">
        <v>159</v>
      </c>
      <c r="C94" s="269"/>
      <c r="D94" s="270"/>
      <c r="E94" s="271">
        <f>'КНИГА КРЕДИТОВ'!I50</f>
        <v>0</v>
      </c>
      <c r="F94" s="270"/>
      <c r="G94" s="270"/>
      <c r="H94" s="270"/>
      <c r="I94" s="56">
        <f t="shared" si="0"/>
        <v>0</v>
      </c>
      <c r="J94" s="57">
        <f t="shared" si="1"/>
        <v>0</v>
      </c>
    </row>
    <row r="95" spans="1:10" ht="24.75" customHeight="1">
      <c r="A95" s="131" t="s">
        <v>160</v>
      </c>
      <c r="B95" s="138" t="s">
        <v>161</v>
      </c>
      <c r="C95" s="269"/>
      <c r="D95" s="270">
        <v>109432.36</v>
      </c>
      <c r="E95" s="271">
        <f>'КНИГА КРЕДИТОВ'!J50</f>
        <v>58209.159999999996</v>
      </c>
      <c r="F95" s="270"/>
      <c r="G95" s="270"/>
      <c r="H95" s="270"/>
      <c r="I95" s="56">
        <f t="shared" si="0"/>
        <v>58209.159999999996</v>
      </c>
      <c r="J95" s="57">
        <f t="shared" si="1"/>
        <v>51223.200000000004</v>
      </c>
    </row>
    <row r="96" spans="1:10" ht="24.75" customHeight="1">
      <c r="A96" s="131" t="s">
        <v>162</v>
      </c>
      <c r="B96" s="138" t="s">
        <v>163</v>
      </c>
      <c r="C96" s="269"/>
      <c r="D96" s="270">
        <v>3695</v>
      </c>
      <c r="E96" s="271">
        <f>'КНИГА КРЕДИТОВ'!K50</f>
        <v>0</v>
      </c>
      <c r="F96" s="270"/>
      <c r="G96" s="270"/>
      <c r="H96" s="270"/>
      <c r="I96" s="56">
        <f t="shared" si="0"/>
        <v>0</v>
      </c>
      <c r="J96" s="57">
        <f t="shared" si="1"/>
        <v>3695</v>
      </c>
    </row>
    <row r="97" spans="1:10" ht="24.75" customHeight="1">
      <c r="A97" s="131" t="s">
        <v>164</v>
      </c>
      <c r="B97" s="138" t="s">
        <v>51</v>
      </c>
      <c r="C97" s="269"/>
      <c r="D97" s="270">
        <v>18400</v>
      </c>
      <c r="E97" s="271">
        <f>'КНИГА КРЕДИТОВ'!L50</f>
        <v>0</v>
      </c>
      <c r="F97" s="270"/>
      <c r="G97" s="270"/>
      <c r="H97" s="270"/>
      <c r="I97" s="56">
        <f t="shared" si="0"/>
        <v>0</v>
      </c>
      <c r="J97" s="57">
        <f t="shared" si="1"/>
        <v>18400</v>
      </c>
    </row>
    <row r="98" spans="1:10" ht="24.75" customHeight="1">
      <c r="A98" s="131" t="s">
        <v>165</v>
      </c>
      <c r="B98" s="138" t="s">
        <v>166</v>
      </c>
      <c r="C98" s="269"/>
      <c r="D98" s="270"/>
      <c r="E98" s="271">
        <f>'КНИГА КРЕДИТОВ'!M50</f>
        <v>0</v>
      </c>
      <c r="F98" s="270"/>
      <c r="G98" s="270"/>
      <c r="H98" s="270"/>
      <c r="I98" s="56">
        <f t="shared" si="0"/>
        <v>0</v>
      </c>
      <c r="J98" s="57">
        <f t="shared" si="1"/>
        <v>0</v>
      </c>
    </row>
    <row r="99" spans="1:10" ht="24.75" customHeight="1">
      <c r="A99" s="131" t="s">
        <v>167</v>
      </c>
      <c r="B99" s="138" t="s">
        <v>168</v>
      </c>
      <c r="C99" s="269"/>
      <c r="D99" s="270"/>
      <c r="E99" s="271"/>
      <c r="F99" s="270"/>
      <c r="G99" s="270"/>
      <c r="H99" s="270"/>
      <c r="I99" s="56">
        <f t="shared" si="0"/>
        <v>0</v>
      </c>
      <c r="J99" s="57">
        <f t="shared" si="1"/>
        <v>0</v>
      </c>
    </row>
    <row r="100" spans="1:10" ht="24.75" customHeight="1">
      <c r="A100" s="131" t="s">
        <v>145</v>
      </c>
      <c r="B100" s="138" t="s">
        <v>146</v>
      </c>
      <c r="C100" s="269"/>
      <c r="D100" s="270">
        <f>32917.3+58900</f>
        <v>91817.3</v>
      </c>
      <c r="E100" s="271">
        <f>'КНИГА КРЕДИТОВ'!N50+'КНИГА КРЕДИТОВ'!O50+'КНИГА КРЕДИТОВ'!P50</f>
        <v>40884.229999999996</v>
      </c>
      <c r="F100" s="270"/>
      <c r="G100" s="270"/>
      <c r="H100" s="270"/>
      <c r="I100" s="56">
        <f t="shared" si="0"/>
        <v>40884.229999999996</v>
      </c>
      <c r="J100" s="57">
        <f t="shared" si="1"/>
        <v>50933.07000000001</v>
      </c>
    </row>
    <row r="101" spans="1:10" ht="24.75" customHeight="1">
      <c r="A101" s="131"/>
      <c r="B101" s="138" t="s">
        <v>317</v>
      </c>
      <c r="C101" s="269"/>
      <c r="D101" s="270">
        <v>1500</v>
      </c>
      <c r="E101" s="271">
        <f>'КНИГА КРЕДИТОВ'!R50</f>
        <v>1500</v>
      </c>
      <c r="F101" s="270"/>
      <c r="G101" s="270"/>
      <c r="H101" s="270"/>
      <c r="I101" s="56"/>
      <c r="J101" s="57"/>
    </row>
    <row r="102" spans="1:10" ht="24.75" customHeight="1">
      <c r="A102" s="131" t="s">
        <v>147</v>
      </c>
      <c r="B102" s="138" t="s">
        <v>148</v>
      </c>
      <c r="C102" s="269"/>
      <c r="D102" s="270">
        <v>55800</v>
      </c>
      <c r="E102" s="271">
        <f>'КНИГА КРЕДИТОВ'!Q50</f>
        <v>3349.5</v>
      </c>
      <c r="F102" s="270"/>
      <c r="G102" s="270"/>
      <c r="H102" s="270"/>
      <c r="I102" s="56">
        <f aca="true" t="shared" si="2" ref="I102:I120">E102+G102</f>
        <v>3349.5</v>
      </c>
      <c r="J102" s="57">
        <f aca="true" t="shared" si="3" ref="J102:J120">D102-I102</f>
        <v>52450.5</v>
      </c>
    </row>
    <row r="103" spans="1:10" ht="24.75" customHeight="1">
      <c r="A103" s="131" t="s">
        <v>147</v>
      </c>
      <c r="B103" s="138" t="s">
        <v>363</v>
      </c>
      <c r="C103" s="269"/>
      <c r="D103" s="270">
        <v>16782.7</v>
      </c>
      <c r="E103" s="271">
        <f>'КНИГА КРЕДИТОВ'!S50</f>
        <v>1525.7</v>
      </c>
      <c r="F103" s="270"/>
      <c r="G103" s="270"/>
      <c r="H103" s="270"/>
      <c r="I103" s="56">
        <f t="shared" si="2"/>
        <v>1525.7</v>
      </c>
      <c r="J103" s="57">
        <f t="shared" si="3"/>
        <v>15257</v>
      </c>
    </row>
    <row r="104" spans="1:10" ht="24.75" customHeight="1">
      <c r="A104" s="131" t="s">
        <v>169</v>
      </c>
      <c r="B104" s="138" t="s">
        <v>170</v>
      </c>
      <c r="C104" s="269"/>
      <c r="D104" s="270"/>
      <c r="E104" s="271">
        <f>'КНИГА КРЕДИТОВ'!W50</f>
        <v>0</v>
      </c>
      <c r="F104" s="270"/>
      <c r="G104" s="270"/>
      <c r="H104" s="270"/>
      <c r="I104" s="56">
        <f t="shared" si="2"/>
        <v>0</v>
      </c>
      <c r="J104" s="57">
        <f t="shared" si="3"/>
        <v>0</v>
      </c>
    </row>
    <row r="105" spans="1:10" ht="24.75" customHeight="1">
      <c r="A105" s="131" t="s">
        <v>171</v>
      </c>
      <c r="B105" s="138" t="s">
        <v>172</v>
      </c>
      <c r="C105" s="269"/>
      <c r="D105" s="270">
        <v>127000</v>
      </c>
      <c r="E105" s="271">
        <f>'КНИГА КРЕДИТОВ'!X50</f>
        <v>39528.75</v>
      </c>
      <c r="F105" s="270"/>
      <c r="G105" s="270"/>
      <c r="H105" s="270"/>
      <c r="I105" s="56">
        <f t="shared" si="2"/>
        <v>39528.75</v>
      </c>
      <c r="J105" s="57">
        <f t="shared" si="3"/>
        <v>87471.25</v>
      </c>
    </row>
    <row r="106" spans="1:10" ht="24.75" customHeight="1">
      <c r="A106" s="131" t="s">
        <v>173</v>
      </c>
      <c r="B106" s="138" t="s">
        <v>174</v>
      </c>
      <c r="C106" s="269"/>
      <c r="D106" s="270"/>
      <c r="E106" s="271">
        <f>'КНИГА КРЕДИТОВ'!Y50</f>
        <v>0</v>
      </c>
      <c r="F106" s="270"/>
      <c r="G106" s="270"/>
      <c r="H106" s="270"/>
      <c r="I106" s="56">
        <f t="shared" si="2"/>
        <v>0</v>
      </c>
      <c r="J106" s="57">
        <f t="shared" si="3"/>
        <v>0</v>
      </c>
    </row>
    <row r="107" spans="1:10" ht="24.75" customHeight="1">
      <c r="A107" s="131" t="s">
        <v>175</v>
      </c>
      <c r="B107" s="138" t="s">
        <v>176</v>
      </c>
      <c r="C107" s="269"/>
      <c r="D107" s="270">
        <v>6772.64</v>
      </c>
      <c r="E107" s="271">
        <f>'КНИГА КРЕДИТОВ'!Z50</f>
        <v>5058</v>
      </c>
      <c r="F107" s="270"/>
      <c r="G107" s="270"/>
      <c r="H107" s="270"/>
      <c r="I107" s="56">
        <f t="shared" si="2"/>
        <v>5058</v>
      </c>
      <c r="J107" s="57">
        <f t="shared" si="3"/>
        <v>1714.6400000000003</v>
      </c>
    </row>
    <row r="108" spans="1:10" ht="24.75" customHeight="1">
      <c r="A108" s="131" t="s">
        <v>152</v>
      </c>
      <c r="B108" s="138" t="s">
        <v>177</v>
      </c>
      <c r="C108" s="269"/>
      <c r="D108" s="270"/>
      <c r="E108" s="271">
        <f>'КНИГА КРЕДИТОВ'!AH50</f>
        <v>0</v>
      </c>
      <c r="F108" s="270"/>
      <c r="G108" s="270"/>
      <c r="H108" s="270"/>
      <c r="I108" s="56">
        <f t="shared" si="2"/>
        <v>0</v>
      </c>
      <c r="J108" s="57">
        <f t="shared" si="3"/>
        <v>0</v>
      </c>
    </row>
    <row r="109" spans="1:10" ht="24.75" customHeight="1">
      <c r="A109" s="131" t="s">
        <v>154</v>
      </c>
      <c r="B109" s="138" t="s">
        <v>178</v>
      </c>
      <c r="C109" s="269"/>
      <c r="D109" s="270"/>
      <c r="E109" s="271"/>
      <c r="F109" s="270"/>
      <c r="G109" s="270"/>
      <c r="H109" s="270"/>
      <c r="I109" s="56">
        <f t="shared" si="2"/>
        <v>0</v>
      </c>
      <c r="J109" s="57">
        <f t="shared" si="3"/>
        <v>0</v>
      </c>
    </row>
    <row r="110" spans="1:10" ht="24.75" customHeight="1">
      <c r="A110" s="131" t="s">
        <v>167</v>
      </c>
      <c r="B110" s="138" t="s">
        <v>179</v>
      </c>
      <c r="C110" s="269"/>
      <c r="D110" s="270"/>
      <c r="E110" s="271"/>
      <c r="F110" s="270"/>
      <c r="G110" s="270"/>
      <c r="H110" s="270"/>
      <c r="I110" s="56">
        <f t="shared" si="2"/>
        <v>0</v>
      </c>
      <c r="J110" s="57">
        <f t="shared" si="3"/>
        <v>0</v>
      </c>
    </row>
    <row r="111" spans="1:10" ht="24.75" customHeight="1">
      <c r="A111" s="131" t="s">
        <v>145</v>
      </c>
      <c r="B111" s="138" t="s">
        <v>180</v>
      </c>
      <c r="C111" s="269"/>
      <c r="D111" s="270"/>
      <c r="E111" s="271">
        <f>'КНИГА КРЕДИТОВ'!AI50</f>
        <v>0</v>
      </c>
      <c r="F111" s="270"/>
      <c r="G111" s="270"/>
      <c r="H111" s="270"/>
      <c r="I111" s="56">
        <f t="shared" si="2"/>
        <v>0</v>
      </c>
      <c r="J111" s="57">
        <f t="shared" si="3"/>
        <v>0</v>
      </c>
    </row>
    <row r="112" spans="1:10" ht="24.75" customHeight="1">
      <c r="A112" s="131" t="s">
        <v>147</v>
      </c>
      <c r="B112" s="138" t="s">
        <v>181</v>
      </c>
      <c r="C112" s="269"/>
      <c r="D112" s="270">
        <v>156200</v>
      </c>
      <c r="E112" s="271">
        <f>'КНИГА КРЕДИТОВ'!AJ50</f>
        <v>36021.42</v>
      </c>
      <c r="F112" s="270"/>
      <c r="G112" s="270"/>
      <c r="H112" s="270"/>
      <c r="I112" s="56">
        <f t="shared" si="2"/>
        <v>36021.42</v>
      </c>
      <c r="J112" s="57">
        <f t="shared" si="3"/>
        <v>120178.58</v>
      </c>
    </row>
    <row r="113" spans="1:10" ht="24.75" customHeight="1">
      <c r="A113" s="131" t="s">
        <v>169</v>
      </c>
      <c r="B113" s="138" t="s">
        <v>182</v>
      </c>
      <c r="C113" s="269"/>
      <c r="D113" s="270"/>
      <c r="E113" s="271">
        <f>'КНИГА КРЕДИТОВ'!AK50</f>
        <v>0</v>
      </c>
      <c r="F113" s="270"/>
      <c r="G113" s="270"/>
      <c r="H113" s="270"/>
      <c r="I113" s="56">
        <f t="shared" si="2"/>
        <v>0</v>
      </c>
      <c r="J113" s="57">
        <f t="shared" si="3"/>
        <v>0</v>
      </c>
    </row>
    <row r="114" spans="1:10" ht="24.75" customHeight="1">
      <c r="A114" s="131" t="s">
        <v>171</v>
      </c>
      <c r="B114" s="138" t="s">
        <v>183</v>
      </c>
      <c r="C114" s="269"/>
      <c r="D114" s="270"/>
      <c r="E114" s="271"/>
      <c r="F114" s="270"/>
      <c r="G114" s="270"/>
      <c r="H114" s="270"/>
      <c r="I114" s="56">
        <f t="shared" si="2"/>
        <v>0</v>
      </c>
      <c r="J114" s="57">
        <f t="shared" si="3"/>
        <v>0</v>
      </c>
    </row>
    <row r="115" spans="1:10" ht="24.75" customHeight="1">
      <c r="A115" s="131" t="s">
        <v>173</v>
      </c>
      <c r="B115" s="138" t="s">
        <v>184</v>
      </c>
      <c r="C115" s="269"/>
      <c r="D115" s="270"/>
      <c r="E115" s="271"/>
      <c r="F115" s="270"/>
      <c r="G115" s="270"/>
      <c r="H115" s="270"/>
      <c r="I115" s="56">
        <f t="shared" si="2"/>
        <v>0</v>
      </c>
      <c r="J115" s="57">
        <f t="shared" si="3"/>
        <v>0</v>
      </c>
    </row>
    <row r="116" spans="1:10" ht="24.75" customHeight="1">
      <c r="A116" s="131" t="s">
        <v>175</v>
      </c>
      <c r="B116" s="138" t="s">
        <v>185</v>
      </c>
      <c r="C116" s="269"/>
      <c r="D116" s="270"/>
      <c r="E116" s="271">
        <f>'КНИГА КРЕДИТОВ'!AL50</f>
        <v>0</v>
      </c>
      <c r="F116" s="270"/>
      <c r="G116" s="270"/>
      <c r="H116" s="270"/>
      <c r="I116" s="56">
        <f t="shared" si="2"/>
        <v>0</v>
      </c>
      <c r="J116" s="57">
        <f t="shared" si="3"/>
        <v>0</v>
      </c>
    </row>
    <row r="117" spans="1:10" ht="24.75" customHeight="1">
      <c r="A117" s="131" t="s">
        <v>186</v>
      </c>
      <c r="B117" s="138" t="s">
        <v>187</v>
      </c>
      <c r="C117" s="269"/>
      <c r="D117" s="270"/>
      <c r="E117" s="271"/>
      <c r="F117" s="270"/>
      <c r="G117" s="270"/>
      <c r="H117" s="270"/>
      <c r="I117" s="56">
        <f t="shared" si="2"/>
        <v>0</v>
      </c>
      <c r="J117" s="57">
        <f t="shared" si="3"/>
        <v>0</v>
      </c>
    </row>
    <row r="118" spans="1:10" ht="24.75" customHeight="1">
      <c r="A118" s="131" t="s">
        <v>188</v>
      </c>
      <c r="B118" s="138" t="s">
        <v>189</v>
      </c>
      <c r="C118" s="269"/>
      <c r="D118" s="270"/>
      <c r="E118" s="271"/>
      <c r="F118" s="270"/>
      <c r="G118" s="270"/>
      <c r="H118" s="270"/>
      <c r="I118" s="56">
        <f t="shared" si="2"/>
        <v>0</v>
      </c>
      <c r="J118" s="57">
        <f t="shared" si="3"/>
        <v>0</v>
      </c>
    </row>
    <row r="119" spans="1:10" ht="24.75" customHeight="1">
      <c r="A119" s="131" t="s">
        <v>190</v>
      </c>
      <c r="B119" s="138" t="s">
        <v>191</v>
      </c>
      <c r="C119" s="269"/>
      <c r="D119" s="270"/>
      <c r="E119" s="271"/>
      <c r="F119" s="270"/>
      <c r="G119" s="270"/>
      <c r="H119" s="270"/>
      <c r="I119" s="56">
        <f t="shared" si="2"/>
        <v>0</v>
      </c>
      <c r="J119" s="57">
        <f t="shared" si="3"/>
        <v>0</v>
      </c>
    </row>
    <row r="120" spans="1:10" ht="24.75" customHeight="1">
      <c r="A120" s="131" t="s">
        <v>192</v>
      </c>
      <c r="B120" s="138" t="s">
        <v>193</v>
      </c>
      <c r="C120" s="269"/>
      <c r="D120" s="270"/>
      <c r="E120" s="271"/>
      <c r="F120" s="270"/>
      <c r="G120" s="270"/>
      <c r="H120" s="270"/>
      <c r="I120" s="56">
        <f t="shared" si="2"/>
        <v>0</v>
      </c>
      <c r="J120" s="57">
        <f t="shared" si="3"/>
        <v>0</v>
      </c>
    </row>
    <row r="121" spans="1:10" ht="36.75" customHeight="1">
      <c r="A121" s="133" t="s">
        <v>194</v>
      </c>
      <c r="B121" s="126"/>
      <c r="C121" s="127">
        <v>245</v>
      </c>
      <c r="D121" s="128"/>
      <c r="E121" s="129"/>
      <c r="F121" s="128"/>
      <c r="G121" s="128"/>
      <c r="H121" s="128"/>
      <c r="I121" s="128"/>
      <c r="J121" s="130"/>
    </row>
    <row r="122" spans="1:10" ht="14.25" customHeight="1">
      <c r="A122" s="146" t="s">
        <v>195</v>
      </c>
      <c r="B122" s="103"/>
      <c r="C122" s="114">
        <v>300</v>
      </c>
      <c r="D122" s="100"/>
      <c r="E122" s="147"/>
      <c r="F122" s="100"/>
      <c r="G122" s="100"/>
      <c r="H122" s="100"/>
      <c r="I122" s="100"/>
      <c r="J122" s="106"/>
    </row>
    <row r="123" spans="1:10" ht="24">
      <c r="A123" s="115" t="s">
        <v>196</v>
      </c>
      <c r="B123" s="108"/>
      <c r="C123" s="109" t="s">
        <v>197</v>
      </c>
      <c r="D123" s="56"/>
      <c r="E123" s="55"/>
      <c r="F123" s="56"/>
      <c r="G123" s="56"/>
      <c r="H123" s="56"/>
      <c r="I123" s="56"/>
      <c r="J123" s="57"/>
    </row>
    <row r="124" spans="1:10" ht="24.75" customHeight="1">
      <c r="A124" s="148" t="s">
        <v>198</v>
      </c>
      <c r="B124" s="108"/>
      <c r="C124" s="109" t="s">
        <v>199</v>
      </c>
      <c r="D124" s="56"/>
      <c r="E124" s="55"/>
      <c r="F124" s="56"/>
      <c r="G124" s="56"/>
      <c r="H124" s="56"/>
      <c r="I124" s="56"/>
      <c r="J124" s="57"/>
    </row>
    <row r="125" spans="1:10" ht="22.5">
      <c r="A125" s="148" t="s">
        <v>200</v>
      </c>
      <c r="B125" s="108"/>
      <c r="C125" s="109" t="s">
        <v>201</v>
      </c>
      <c r="D125" s="56"/>
      <c r="E125" s="55"/>
      <c r="F125" s="56"/>
      <c r="G125" s="56"/>
      <c r="H125" s="56"/>
      <c r="I125" s="56"/>
      <c r="J125" s="57"/>
    </row>
    <row r="126" spans="1:10" ht="12.75">
      <c r="A126" s="148" t="s">
        <v>202</v>
      </c>
      <c r="B126" s="108"/>
      <c r="C126" s="109" t="s">
        <v>203</v>
      </c>
      <c r="D126" s="56"/>
      <c r="E126" s="55"/>
      <c r="F126" s="56"/>
      <c r="G126" s="56"/>
      <c r="H126" s="56"/>
      <c r="I126" s="56"/>
      <c r="J126" s="57"/>
    </row>
    <row r="127" spans="1:10" ht="12.75">
      <c r="A127" s="148" t="s">
        <v>204</v>
      </c>
      <c r="B127" s="108"/>
      <c r="C127" s="109" t="s">
        <v>205</v>
      </c>
      <c r="D127" s="56"/>
      <c r="E127" s="55"/>
      <c r="F127" s="56"/>
      <c r="G127" s="56"/>
      <c r="H127" s="56"/>
      <c r="I127" s="56"/>
      <c r="J127" s="57"/>
    </row>
    <row r="128" spans="1:10" ht="12.75">
      <c r="A128" s="148" t="s">
        <v>206</v>
      </c>
      <c r="B128" s="149"/>
      <c r="C128" s="150" t="s">
        <v>207</v>
      </c>
      <c r="D128" s="151"/>
      <c r="E128" s="152"/>
      <c r="F128" s="151"/>
      <c r="G128" s="151"/>
      <c r="H128" s="151"/>
      <c r="I128" s="151"/>
      <c r="J128" s="153"/>
    </row>
    <row r="129" spans="1:10" ht="9.75" customHeight="1">
      <c r="A129" s="120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13.5" customHeight="1">
      <c r="A130" s="78"/>
      <c r="B130" s="79"/>
      <c r="C130" s="79"/>
      <c r="D130" s="37"/>
      <c r="E130" s="32"/>
      <c r="F130" s="33" t="s">
        <v>27</v>
      </c>
      <c r="G130" s="33"/>
      <c r="H130" s="34"/>
      <c r="I130" s="35"/>
      <c r="J130" s="80"/>
    </row>
    <row r="131" spans="1:10" ht="9.75" customHeight="1">
      <c r="A131" s="30" t="s">
        <v>29</v>
      </c>
      <c r="B131" s="30" t="s">
        <v>24</v>
      </c>
      <c r="C131" s="30" t="s">
        <v>25</v>
      </c>
      <c r="D131" s="31" t="s">
        <v>26</v>
      </c>
      <c r="E131" s="37" t="s">
        <v>33</v>
      </c>
      <c r="F131" s="38" t="s">
        <v>33</v>
      </c>
      <c r="G131" s="39" t="s">
        <v>33</v>
      </c>
      <c r="H131" s="39"/>
      <c r="I131" s="81"/>
      <c r="J131" s="36" t="s">
        <v>28</v>
      </c>
    </row>
    <row r="132" spans="1:10" ht="9.75" customHeight="1">
      <c r="A132" s="29"/>
      <c r="B132" s="30" t="s">
        <v>30</v>
      </c>
      <c r="C132" s="30" t="s">
        <v>31</v>
      </c>
      <c r="D132" s="31" t="s">
        <v>32</v>
      </c>
      <c r="E132" s="40" t="s">
        <v>39</v>
      </c>
      <c r="F132" s="31" t="s">
        <v>40</v>
      </c>
      <c r="G132" s="31" t="s">
        <v>41</v>
      </c>
      <c r="H132" s="31" t="s">
        <v>34</v>
      </c>
      <c r="I132" s="31" t="s">
        <v>35</v>
      </c>
      <c r="J132" s="36" t="s">
        <v>32</v>
      </c>
    </row>
    <row r="133" spans="1:10" ht="15" customHeight="1">
      <c r="A133" s="82"/>
      <c r="B133" s="83" t="s">
        <v>36</v>
      </c>
      <c r="C133" s="83" t="s">
        <v>83</v>
      </c>
      <c r="D133" s="84" t="s">
        <v>38</v>
      </c>
      <c r="E133" s="85" t="s">
        <v>43</v>
      </c>
      <c r="F133" s="84" t="s">
        <v>43</v>
      </c>
      <c r="G133" s="84" t="s">
        <v>44</v>
      </c>
      <c r="H133" s="84" t="s">
        <v>42</v>
      </c>
      <c r="I133" s="84"/>
      <c r="J133" s="86" t="s">
        <v>38</v>
      </c>
    </row>
    <row r="134" spans="1:10" ht="9.75" customHeight="1">
      <c r="A134" s="41">
        <v>1</v>
      </c>
      <c r="B134" s="42">
        <v>2</v>
      </c>
      <c r="C134" s="42">
        <v>3</v>
      </c>
      <c r="D134" s="43" t="s">
        <v>45</v>
      </c>
      <c r="E134" s="44" t="s">
        <v>46</v>
      </c>
      <c r="F134" s="43" t="s">
        <v>47</v>
      </c>
      <c r="G134" s="43" t="s">
        <v>48</v>
      </c>
      <c r="H134" s="43" t="s">
        <v>49</v>
      </c>
      <c r="I134" s="43" t="s">
        <v>50</v>
      </c>
      <c r="J134" s="45" t="s">
        <v>51</v>
      </c>
    </row>
    <row r="135" spans="1:10" ht="24.75" customHeight="1">
      <c r="A135" s="97" t="s">
        <v>208</v>
      </c>
      <c r="B135" s="154"/>
      <c r="C135" s="155" t="s">
        <v>209</v>
      </c>
      <c r="D135" s="124"/>
      <c r="E135" s="156"/>
      <c r="F135" s="157"/>
      <c r="G135" s="157"/>
      <c r="H135" s="157"/>
      <c r="I135" s="157"/>
      <c r="J135" s="158"/>
    </row>
    <row r="136" spans="1:10" ht="24.75" customHeight="1">
      <c r="A136" s="115" t="s">
        <v>210</v>
      </c>
      <c r="B136" s="108"/>
      <c r="C136" s="159">
        <v>410</v>
      </c>
      <c r="D136" s="56"/>
      <c r="E136" s="55"/>
      <c r="F136" s="56"/>
      <c r="G136" s="56"/>
      <c r="H136" s="56"/>
      <c r="I136" s="56"/>
      <c r="J136" s="57"/>
    </row>
    <row r="137" spans="1:10" ht="24.75" customHeight="1">
      <c r="A137" s="148" t="s">
        <v>211</v>
      </c>
      <c r="B137" s="108"/>
      <c r="C137" s="159" t="s">
        <v>212</v>
      </c>
      <c r="D137" s="56"/>
      <c r="E137" s="55"/>
      <c r="F137" s="56"/>
      <c r="G137" s="56"/>
      <c r="H137" s="56"/>
      <c r="I137" s="56"/>
      <c r="J137" s="57"/>
    </row>
    <row r="138" spans="1:10" ht="24.75" customHeight="1">
      <c r="A138" s="97" t="s">
        <v>213</v>
      </c>
      <c r="B138" s="272"/>
      <c r="C138" s="159" t="s">
        <v>214</v>
      </c>
      <c r="D138" s="273">
        <f>D139+D141</f>
        <v>8800</v>
      </c>
      <c r="E138" s="273">
        <f>E139+E141</f>
        <v>1994</v>
      </c>
      <c r="F138" s="273"/>
      <c r="G138" s="273"/>
      <c r="H138" s="273"/>
      <c r="I138" s="162">
        <f>E138+G138</f>
        <v>1994</v>
      </c>
      <c r="J138" s="162">
        <f>D138-I138</f>
        <v>6806</v>
      </c>
    </row>
    <row r="139" spans="1:10" ht="24.75" customHeight="1">
      <c r="A139" s="115" t="s">
        <v>215</v>
      </c>
      <c r="B139" s="272"/>
      <c r="C139" s="159" t="s">
        <v>216</v>
      </c>
      <c r="D139" s="273"/>
      <c r="E139" s="273"/>
      <c r="F139" s="273"/>
      <c r="G139" s="273"/>
      <c r="H139" s="273"/>
      <c r="I139" s="273"/>
      <c r="J139" s="274"/>
    </row>
    <row r="140" spans="1:10" ht="24.75" customHeight="1">
      <c r="A140" s="148" t="s">
        <v>318</v>
      </c>
      <c r="B140" s="272"/>
      <c r="C140" s="159" t="s">
        <v>218</v>
      </c>
      <c r="D140" s="273"/>
      <c r="E140" s="273"/>
      <c r="F140" s="273"/>
      <c r="G140" s="273"/>
      <c r="H140" s="273"/>
      <c r="I140" s="273"/>
      <c r="J140" s="274"/>
    </row>
    <row r="141" spans="1:10" ht="24.75" customHeight="1">
      <c r="A141" s="115" t="s">
        <v>219</v>
      </c>
      <c r="B141" s="272"/>
      <c r="C141" s="159" t="s">
        <v>220</v>
      </c>
      <c r="D141" s="273">
        <f>D142+D145+D148</f>
        <v>8800</v>
      </c>
      <c r="E141" s="273">
        <f>E142+E145+E148</f>
        <v>1994</v>
      </c>
      <c r="F141" s="273"/>
      <c r="G141" s="273"/>
      <c r="H141" s="273"/>
      <c r="I141" s="162">
        <f aca="true" t="shared" si="4" ref="I141:I150">E141+G141</f>
        <v>1994</v>
      </c>
      <c r="J141" s="162">
        <f aca="true" t="shared" si="5" ref="J141:J150">D141-I141</f>
        <v>6806</v>
      </c>
    </row>
    <row r="142" spans="1:10" ht="24.75" customHeight="1">
      <c r="A142" s="148" t="s">
        <v>221</v>
      </c>
      <c r="B142" s="272"/>
      <c r="C142" s="159" t="s">
        <v>222</v>
      </c>
      <c r="D142" s="275">
        <f>D143+D144</f>
        <v>8800</v>
      </c>
      <c r="E142" s="275">
        <f>E143+E144</f>
        <v>1994</v>
      </c>
      <c r="F142" s="275"/>
      <c r="G142" s="275"/>
      <c r="H142" s="275"/>
      <c r="I142" s="162">
        <f t="shared" si="4"/>
        <v>1994</v>
      </c>
      <c r="J142" s="162">
        <f t="shared" si="5"/>
        <v>6806</v>
      </c>
    </row>
    <row r="143" spans="1:10" ht="24.75" customHeight="1">
      <c r="A143" s="148" t="s">
        <v>149</v>
      </c>
      <c r="B143" s="272">
        <v>29</v>
      </c>
      <c r="C143" s="159"/>
      <c r="D143" s="273">
        <v>8800</v>
      </c>
      <c r="E143" s="273">
        <f>'КНИГА КРЕДИТОВ'!T50</f>
        <v>1994</v>
      </c>
      <c r="F143" s="273"/>
      <c r="G143" s="273"/>
      <c r="H143" s="273"/>
      <c r="I143" s="56">
        <f t="shared" si="4"/>
        <v>1994</v>
      </c>
      <c r="J143" s="57">
        <f t="shared" si="5"/>
        <v>6806</v>
      </c>
    </row>
    <row r="144" spans="1:10" ht="24.75" customHeight="1">
      <c r="A144" s="148" t="s">
        <v>149</v>
      </c>
      <c r="B144" s="272" t="s">
        <v>223</v>
      </c>
      <c r="C144" s="159"/>
      <c r="D144" s="273"/>
      <c r="E144" s="273"/>
      <c r="F144" s="273"/>
      <c r="G144" s="273"/>
      <c r="H144" s="273"/>
      <c r="I144" s="56">
        <f t="shared" si="4"/>
        <v>0</v>
      </c>
      <c r="J144" s="57">
        <f t="shared" si="5"/>
        <v>0</v>
      </c>
    </row>
    <row r="145" spans="1:10" ht="24.75" customHeight="1">
      <c r="A145" s="148" t="s">
        <v>224</v>
      </c>
      <c r="B145" s="272"/>
      <c r="C145" s="159" t="s">
        <v>225</v>
      </c>
      <c r="D145" s="275">
        <f>D146+D147</f>
        <v>0</v>
      </c>
      <c r="E145" s="275">
        <f>E146+E147</f>
        <v>0</v>
      </c>
      <c r="F145" s="275"/>
      <c r="G145" s="275"/>
      <c r="H145" s="275"/>
      <c r="I145" s="162">
        <f t="shared" si="4"/>
        <v>0</v>
      </c>
      <c r="J145" s="162">
        <f t="shared" si="5"/>
        <v>0</v>
      </c>
    </row>
    <row r="146" spans="1:10" ht="24.75" customHeight="1">
      <c r="A146" s="148" t="s">
        <v>149</v>
      </c>
      <c r="B146" s="272">
        <v>29</v>
      </c>
      <c r="C146" s="159"/>
      <c r="D146" s="273"/>
      <c r="E146" s="273">
        <f>'КНИГА КРЕДИТОВ'!U50</f>
        <v>0</v>
      </c>
      <c r="F146" s="273"/>
      <c r="G146" s="273"/>
      <c r="H146" s="273"/>
      <c r="I146" s="56">
        <f t="shared" si="4"/>
        <v>0</v>
      </c>
      <c r="J146" s="57">
        <f t="shared" si="5"/>
        <v>0</v>
      </c>
    </row>
    <row r="147" spans="1:10" ht="24.75" customHeight="1">
      <c r="A147" s="148" t="s">
        <v>149</v>
      </c>
      <c r="B147" s="272" t="s">
        <v>223</v>
      </c>
      <c r="C147" s="159"/>
      <c r="D147" s="273"/>
      <c r="E147" s="273"/>
      <c r="F147" s="273"/>
      <c r="G147" s="273"/>
      <c r="H147" s="273"/>
      <c r="I147" s="56">
        <f t="shared" si="4"/>
        <v>0</v>
      </c>
      <c r="J147" s="57">
        <f t="shared" si="5"/>
        <v>0</v>
      </c>
    </row>
    <row r="148" spans="1:10" ht="24.75" customHeight="1">
      <c r="A148" s="148" t="s">
        <v>226</v>
      </c>
      <c r="B148" s="276"/>
      <c r="C148" s="277">
        <v>853</v>
      </c>
      <c r="D148" s="275">
        <f>D149+D150</f>
        <v>0</v>
      </c>
      <c r="E148" s="275">
        <f>E149+E150</f>
        <v>0</v>
      </c>
      <c r="F148" s="275"/>
      <c r="G148" s="275"/>
      <c r="H148" s="275"/>
      <c r="I148" s="162">
        <f t="shared" si="4"/>
        <v>0</v>
      </c>
      <c r="J148" s="162">
        <f t="shared" si="5"/>
        <v>0</v>
      </c>
    </row>
    <row r="149" spans="1:10" ht="24.75" customHeight="1">
      <c r="A149" s="110" t="s">
        <v>149</v>
      </c>
      <c r="B149" s="138" t="s">
        <v>150</v>
      </c>
      <c r="C149" s="277"/>
      <c r="D149" s="273"/>
      <c r="E149" s="273">
        <f>'КНИГА КРЕДИТОВ'!V50</f>
        <v>0</v>
      </c>
      <c r="F149" s="273"/>
      <c r="G149" s="273"/>
      <c r="H149" s="273"/>
      <c r="I149" s="56">
        <f t="shared" si="4"/>
        <v>0</v>
      </c>
      <c r="J149" s="57">
        <f t="shared" si="5"/>
        <v>0</v>
      </c>
    </row>
    <row r="150" spans="1:10" ht="24.75" customHeight="1">
      <c r="A150" s="110" t="s">
        <v>149</v>
      </c>
      <c r="B150" s="138" t="s">
        <v>223</v>
      </c>
      <c r="C150" s="277"/>
      <c r="D150" s="273"/>
      <c r="E150" s="273"/>
      <c r="F150" s="273"/>
      <c r="G150" s="273"/>
      <c r="H150" s="273"/>
      <c r="I150" s="56">
        <f t="shared" si="4"/>
        <v>0</v>
      </c>
      <c r="J150" s="57">
        <f t="shared" si="5"/>
        <v>0</v>
      </c>
    </row>
    <row r="151" spans="1:10" ht="24.75" customHeight="1">
      <c r="A151" s="115" t="s">
        <v>227</v>
      </c>
      <c r="B151" s="272"/>
      <c r="C151" s="159" t="s">
        <v>228</v>
      </c>
      <c r="D151" s="273"/>
      <c r="E151" s="273"/>
      <c r="F151" s="273"/>
      <c r="G151" s="273"/>
      <c r="H151" s="273"/>
      <c r="I151" s="273"/>
      <c r="J151" s="274"/>
    </row>
    <row r="152" spans="1:10" ht="24.75" customHeight="1">
      <c r="A152" s="148" t="s">
        <v>229</v>
      </c>
      <c r="B152" s="272"/>
      <c r="C152" s="159" t="s">
        <v>230</v>
      </c>
      <c r="D152" s="273"/>
      <c r="E152" s="273"/>
      <c r="F152" s="273"/>
      <c r="G152" s="273"/>
      <c r="H152" s="273"/>
      <c r="I152" s="273"/>
      <c r="J152" s="274"/>
    </row>
    <row r="153" spans="1:10" ht="24.75" customHeight="1">
      <c r="A153" s="148" t="s">
        <v>231</v>
      </c>
      <c r="B153" s="278"/>
      <c r="C153" s="279">
        <v>863</v>
      </c>
      <c r="D153" s="280"/>
      <c r="E153" s="280"/>
      <c r="F153" s="280"/>
      <c r="G153" s="280"/>
      <c r="H153" s="280"/>
      <c r="I153" s="280"/>
      <c r="J153" s="281"/>
    </row>
    <row r="154" spans="1:10" ht="20.25" customHeight="1">
      <c r="A154" s="171" t="s">
        <v>232</v>
      </c>
      <c r="B154" s="172">
        <v>450</v>
      </c>
      <c r="C154" s="172" t="s">
        <v>69</v>
      </c>
      <c r="D154" s="173">
        <f>D22-D47</f>
        <v>0</v>
      </c>
      <c r="E154" s="174">
        <f>E22-E47</f>
        <v>113930.67999999993</v>
      </c>
      <c r="F154" s="175"/>
      <c r="G154" s="175"/>
      <c r="H154" s="175"/>
      <c r="I154" s="174">
        <f>I22-I47</f>
        <v>113930.67999999993</v>
      </c>
      <c r="J154" s="176" t="s">
        <v>69</v>
      </c>
    </row>
    <row r="155" spans="1:10" ht="12.75" customHeight="1">
      <c r="A155" s="367" t="s">
        <v>233</v>
      </c>
      <c r="B155" s="367"/>
      <c r="C155" s="367"/>
      <c r="D155" s="367"/>
      <c r="E155" s="367"/>
      <c r="F155" s="367"/>
      <c r="G155" s="24"/>
      <c r="H155" s="24"/>
      <c r="I155" s="24"/>
      <c r="J155" s="24"/>
    </row>
    <row r="156" spans="2:10" ht="15">
      <c r="B156" s="23" t="s">
        <v>234</v>
      </c>
      <c r="C156" s="23"/>
      <c r="E156" s="19"/>
      <c r="F156" s="19"/>
      <c r="G156" s="19"/>
      <c r="H156" s="19"/>
      <c r="J156" s="178" t="s">
        <v>235</v>
      </c>
    </row>
    <row r="157" spans="1:10" ht="11.25" customHeight="1">
      <c r="A157" s="25"/>
      <c r="B157" s="179"/>
      <c r="C157" s="179"/>
      <c r="D157" s="26"/>
      <c r="E157" s="27"/>
      <c r="F157" s="27"/>
      <c r="G157" s="27"/>
      <c r="H157" s="27"/>
      <c r="I157" s="27"/>
      <c r="J157" s="28"/>
    </row>
    <row r="158" spans="1:10" ht="12.75">
      <c r="A158" s="29"/>
      <c r="B158" s="30"/>
      <c r="C158" s="30"/>
      <c r="D158" s="31"/>
      <c r="E158" s="32"/>
      <c r="F158" s="33" t="s">
        <v>27</v>
      </c>
      <c r="G158" s="33"/>
      <c r="H158" s="34"/>
      <c r="I158" s="35"/>
      <c r="J158" s="36"/>
    </row>
    <row r="159" spans="1:10" ht="10.5" customHeight="1">
      <c r="A159" s="180"/>
      <c r="B159" s="30" t="s">
        <v>24</v>
      </c>
      <c r="C159" s="30" t="s">
        <v>25</v>
      </c>
      <c r="D159" s="31" t="s">
        <v>26</v>
      </c>
      <c r="E159" s="37" t="s">
        <v>33</v>
      </c>
      <c r="F159" s="38" t="s">
        <v>33</v>
      </c>
      <c r="G159" s="39" t="s">
        <v>33</v>
      </c>
      <c r="H159" s="39"/>
      <c r="I159" s="81"/>
      <c r="J159" s="36" t="s">
        <v>28</v>
      </c>
    </row>
    <row r="160" spans="1:10" ht="10.5" customHeight="1">
      <c r="A160" s="30" t="s">
        <v>29</v>
      </c>
      <c r="B160" s="30" t="s">
        <v>30</v>
      </c>
      <c r="C160" s="30" t="s">
        <v>31</v>
      </c>
      <c r="D160" s="31" t="s">
        <v>32</v>
      </c>
      <c r="E160" s="40" t="s">
        <v>39</v>
      </c>
      <c r="F160" s="31" t="s">
        <v>40</v>
      </c>
      <c r="G160" s="31" t="s">
        <v>41</v>
      </c>
      <c r="H160" s="31" t="s">
        <v>34</v>
      </c>
      <c r="I160" s="31" t="s">
        <v>35</v>
      </c>
      <c r="J160" s="36" t="s">
        <v>32</v>
      </c>
    </row>
    <row r="161" spans="1:10" ht="9.75" customHeight="1">
      <c r="A161" s="29"/>
      <c r="B161" s="30" t="s">
        <v>36</v>
      </c>
      <c r="C161" s="30" t="s">
        <v>236</v>
      </c>
      <c r="D161" s="31" t="s">
        <v>38</v>
      </c>
      <c r="E161" s="40" t="s">
        <v>43</v>
      </c>
      <c r="F161" s="31" t="s">
        <v>43</v>
      </c>
      <c r="G161" s="31" t="s">
        <v>44</v>
      </c>
      <c r="H161" s="31" t="s">
        <v>42</v>
      </c>
      <c r="I161" s="31"/>
      <c r="J161" s="36" t="s">
        <v>38</v>
      </c>
    </row>
    <row r="162" spans="1:10" ht="9.75" customHeight="1">
      <c r="A162" s="41">
        <v>1</v>
      </c>
      <c r="B162" s="42">
        <v>2</v>
      </c>
      <c r="C162" s="42"/>
      <c r="D162" s="43" t="s">
        <v>45</v>
      </c>
      <c r="E162" s="44" t="s">
        <v>46</v>
      </c>
      <c r="F162" s="43" t="s">
        <v>47</v>
      </c>
      <c r="G162" s="43" t="s">
        <v>48</v>
      </c>
      <c r="H162" s="43" t="s">
        <v>49</v>
      </c>
      <c r="I162" s="43" t="s">
        <v>50</v>
      </c>
      <c r="J162" s="45" t="s">
        <v>51</v>
      </c>
    </row>
    <row r="163" spans="1:10" ht="22.5">
      <c r="A163" s="181" t="s">
        <v>237</v>
      </c>
      <c r="B163" s="182" t="s">
        <v>238</v>
      </c>
      <c r="C163" s="183"/>
      <c r="D163" s="184">
        <f>D187</f>
        <v>0</v>
      </c>
      <c r="E163" s="185">
        <f>E187</f>
        <v>-113930.67999999993</v>
      </c>
      <c r="F163" s="156"/>
      <c r="G163" s="157"/>
      <c r="H163" s="157"/>
      <c r="I163" s="185">
        <f>I187</f>
        <v>-113930.67999999993</v>
      </c>
      <c r="J163" s="185"/>
    </row>
    <row r="164" spans="1:10" ht="9.75" customHeight="1">
      <c r="A164" s="177" t="s">
        <v>239</v>
      </c>
      <c r="B164" s="186"/>
      <c r="C164" s="187"/>
      <c r="D164" s="187"/>
      <c r="E164" s="188"/>
      <c r="F164" s="188"/>
      <c r="G164" s="189"/>
      <c r="H164" s="189"/>
      <c r="I164" s="189"/>
      <c r="J164" s="190"/>
    </row>
    <row r="165" spans="1:10" ht="17.25" customHeight="1">
      <c r="A165" s="115" t="s">
        <v>240</v>
      </c>
      <c r="B165" s="191" t="s">
        <v>241</v>
      </c>
      <c r="C165" s="192"/>
      <c r="D165" s="193"/>
      <c r="E165" s="193"/>
      <c r="F165" s="193"/>
      <c r="G165" s="99"/>
      <c r="H165" s="99"/>
      <c r="I165" s="99"/>
      <c r="J165" s="194"/>
    </row>
    <row r="166" spans="1:10" ht="12.75" customHeight="1">
      <c r="A166" s="177" t="s">
        <v>242</v>
      </c>
      <c r="B166" s="186"/>
      <c r="C166" s="187"/>
      <c r="D166" s="188"/>
      <c r="E166" s="188"/>
      <c r="F166" s="188"/>
      <c r="G166" s="189"/>
      <c r="H166" s="189"/>
      <c r="I166" s="189"/>
      <c r="J166" s="190"/>
    </row>
    <row r="167" spans="1:10" ht="12.75">
      <c r="A167" s="195" t="s">
        <v>243</v>
      </c>
      <c r="B167" s="196"/>
      <c r="C167" s="197" t="s">
        <v>244</v>
      </c>
      <c r="D167" s="193"/>
      <c r="E167" s="193"/>
      <c r="F167" s="193"/>
      <c r="G167" s="99"/>
      <c r="H167" s="99"/>
      <c r="I167" s="99"/>
      <c r="J167" s="194"/>
    </row>
    <row r="168" spans="1:10" ht="22.5">
      <c r="A168" s="195" t="s">
        <v>245</v>
      </c>
      <c r="B168" s="196"/>
      <c r="C168" s="197">
        <v>520</v>
      </c>
      <c r="D168" s="193"/>
      <c r="E168" s="193"/>
      <c r="F168" s="193"/>
      <c r="G168" s="99"/>
      <c r="H168" s="99"/>
      <c r="I168" s="99"/>
      <c r="J168" s="194"/>
    </row>
    <row r="169" spans="1:10" ht="22.5">
      <c r="A169" s="195" t="s">
        <v>246</v>
      </c>
      <c r="B169" s="198"/>
      <c r="C169" s="199">
        <v>620</v>
      </c>
      <c r="D169" s="193"/>
      <c r="E169" s="193"/>
      <c r="F169" s="193"/>
      <c r="G169" s="99"/>
      <c r="H169" s="99"/>
      <c r="I169" s="99"/>
      <c r="J169" s="194"/>
    </row>
    <row r="170" spans="1:10" ht="17.25" customHeight="1">
      <c r="A170" s="195" t="s">
        <v>247</v>
      </c>
      <c r="B170" s="282"/>
      <c r="C170" s="283">
        <v>540</v>
      </c>
      <c r="D170" s="193"/>
      <c r="E170" s="193"/>
      <c r="F170" s="193"/>
      <c r="G170" s="99"/>
      <c r="H170" s="99"/>
      <c r="I170" s="99"/>
      <c r="J170" s="194"/>
    </row>
    <row r="171" spans="1:10" ht="18" customHeight="1">
      <c r="A171" s="195" t="s">
        <v>248</v>
      </c>
      <c r="B171" s="284"/>
      <c r="C171" s="285">
        <v>640</v>
      </c>
      <c r="D171" s="193"/>
      <c r="E171" s="193"/>
      <c r="F171" s="193"/>
      <c r="G171" s="99"/>
      <c r="H171" s="99"/>
      <c r="I171" s="99"/>
      <c r="J171" s="194"/>
    </row>
    <row r="172" spans="1:10" ht="22.5">
      <c r="A172" s="195" t="s">
        <v>249</v>
      </c>
      <c r="B172" s="284"/>
      <c r="C172" s="286">
        <v>710</v>
      </c>
      <c r="D172" s="193"/>
      <c r="E172" s="193"/>
      <c r="F172" s="193"/>
      <c r="G172" s="99"/>
      <c r="H172" s="99"/>
      <c r="I172" s="99"/>
      <c r="J172" s="194"/>
    </row>
    <row r="173" spans="1:10" ht="22.5">
      <c r="A173" s="195" t="s">
        <v>250</v>
      </c>
      <c r="B173" s="205"/>
      <c r="C173" s="206" t="s">
        <v>251</v>
      </c>
      <c r="D173" s="193"/>
      <c r="E173" s="193"/>
      <c r="F173" s="193"/>
      <c r="G173" s="99"/>
      <c r="H173" s="99"/>
      <c r="I173" s="99"/>
      <c r="J173" s="194"/>
    </row>
    <row r="174" spans="1:10" ht="16.5" customHeight="1">
      <c r="A174" s="115" t="s">
        <v>252</v>
      </c>
      <c r="B174" s="191" t="s">
        <v>253</v>
      </c>
      <c r="C174" s="192" t="s">
        <v>69</v>
      </c>
      <c r="D174" s="193"/>
      <c r="E174" s="193"/>
      <c r="F174" s="193"/>
      <c r="G174" s="99"/>
      <c r="H174" s="99"/>
      <c r="I174" s="99"/>
      <c r="J174" s="194"/>
    </row>
    <row r="175" spans="1:10" ht="12.75" customHeight="1">
      <c r="A175" s="207" t="s">
        <v>254</v>
      </c>
      <c r="B175" s="208" t="s">
        <v>255</v>
      </c>
      <c r="C175" s="192" t="s">
        <v>256</v>
      </c>
      <c r="D175" s="193"/>
      <c r="E175" s="193"/>
      <c r="F175" s="193"/>
      <c r="G175" s="99"/>
      <c r="H175" s="99"/>
      <c r="I175" s="99"/>
      <c r="J175" s="194"/>
    </row>
    <row r="176" spans="1:10" ht="12.75" customHeight="1">
      <c r="A176" s="207" t="s">
        <v>257</v>
      </c>
      <c r="B176" s="208" t="s">
        <v>258</v>
      </c>
      <c r="C176" s="192" t="s">
        <v>259</v>
      </c>
      <c r="D176" s="193"/>
      <c r="E176" s="193"/>
      <c r="F176" s="193"/>
      <c r="G176" s="99"/>
      <c r="H176" s="99"/>
      <c r="I176" s="99"/>
      <c r="J176" s="194"/>
    </row>
    <row r="177" spans="1:10" ht="20.25" customHeight="1">
      <c r="A177" s="115" t="s">
        <v>260</v>
      </c>
      <c r="B177" s="191" t="s">
        <v>261</v>
      </c>
      <c r="C177" s="192"/>
      <c r="D177" s="193"/>
      <c r="E177" s="193"/>
      <c r="F177" s="193"/>
      <c r="G177" s="99"/>
      <c r="H177" s="99"/>
      <c r="I177" s="99"/>
      <c r="J177" s="194"/>
    </row>
    <row r="178" spans="1:10" ht="12.75">
      <c r="A178" s="209" t="s">
        <v>262</v>
      </c>
      <c r="B178" s="186"/>
      <c r="C178" s="93"/>
      <c r="D178" s="38"/>
      <c r="E178" s="38"/>
      <c r="F178" s="38"/>
      <c r="G178" s="38"/>
      <c r="H178" s="38"/>
      <c r="I178" s="38"/>
      <c r="J178" s="210"/>
    </row>
    <row r="179" spans="1:10" ht="16.5" customHeight="1">
      <c r="A179" s="110"/>
      <c r="B179" s="211"/>
      <c r="C179" s="212"/>
      <c r="D179" s="193"/>
      <c r="E179" s="193"/>
      <c r="F179" s="193"/>
      <c r="G179" s="99"/>
      <c r="H179" s="99"/>
      <c r="I179" s="99"/>
      <c r="J179" s="194"/>
    </row>
    <row r="180" spans="1:10" ht="12.75">
      <c r="A180" s="110"/>
      <c r="B180" s="213"/>
      <c r="C180" s="206"/>
      <c r="D180" s="214"/>
      <c r="E180" s="214"/>
      <c r="F180" s="214"/>
      <c r="G180" s="159"/>
      <c r="H180" s="159"/>
      <c r="I180" s="159"/>
      <c r="J180" s="215"/>
    </row>
    <row r="181" spans="1:10" ht="12.75">
      <c r="A181" s="120"/>
      <c r="B181" s="216"/>
      <c r="C181" s="217"/>
      <c r="D181" s="24"/>
      <c r="E181" s="24"/>
      <c r="F181" s="24"/>
      <c r="G181" s="24"/>
      <c r="H181" s="24"/>
      <c r="I181" s="24"/>
      <c r="J181" s="24"/>
    </row>
    <row r="182" spans="1:10" ht="16.5" customHeight="1">
      <c r="A182" s="78"/>
      <c r="B182" s="79"/>
      <c r="C182" s="79"/>
      <c r="D182" s="37"/>
      <c r="E182" s="32"/>
      <c r="F182" s="33" t="s">
        <v>27</v>
      </c>
      <c r="G182" s="33"/>
      <c r="H182" s="34"/>
      <c r="I182" s="35"/>
      <c r="J182" s="80"/>
    </row>
    <row r="183" spans="1:10" ht="14.25" customHeight="1">
      <c r="A183" s="180"/>
      <c r="B183" s="30" t="s">
        <v>24</v>
      </c>
      <c r="C183" s="30" t="s">
        <v>25</v>
      </c>
      <c r="D183" s="31" t="s">
        <v>26</v>
      </c>
      <c r="E183" s="37" t="s">
        <v>33</v>
      </c>
      <c r="F183" s="38" t="s">
        <v>33</v>
      </c>
      <c r="G183" s="39" t="s">
        <v>33</v>
      </c>
      <c r="H183" s="39"/>
      <c r="I183" s="81"/>
      <c r="J183" s="36" t="s">
        <v>28</v>
      </c>
    </row>
    <row r="184" spans="1:10" ht="14.25" customHeight="1">
      <c r="A184" s="30" t="s">
        <v>29</v>
      </c>
      <c r="B184" s="30" t="s">
        <v>30</v>
      </c>
      <c r="C184" s="30" t="s">
        <v>31</v>
      </c>
      <c r="D184" s="31" t="s">
        <v>32</v>
      </c>
      <c r="E184" s="40" t="s">
        <v>39</v>
      </c>
      <c r="F184" s="31" t="s">
        <v>40</v>
      </c>
      <c r="G184" s="31" t="s">
        <v>41</v>
      </c>
      <c r="H184" s="31" t="s">
        <v>34</v>
      </c>
      <c r="I184" s="31" t="s">
        <v>35</v>
      </c>
      <c r="J184" s="36" t="s">
        <v>32</v>
      </c>
    </row>
    <row r="185" spans="1:10" ht="12.75" customHeight="1">
      <c r="A185" s="82"/>
      <c r="B185" s="83" t="s">
        <v>36</v>
      </c>
      <c r="C185" s="83" t="s">
        <v>263</v>
      </c>
      <c r="D185" s="84" t="s">
        <v>38</v>
      </c>
      <c r="E185" s="85" t="s">
        <v>43</v>
      </c>
      <c r="F185" s="84" t="s">
        <v>43</v>
      </c>
      <c r="G185" s="84" t="s">
        <v>44</v>
      </c>
      <c r="H185" s="84" t="s">
        <v>42</v>
      </c>
      <c r="I185" s="84"/>
      <c r="J185" s="86" t="s">
        <v>38</v>
      </c>
    </row>
    <row r="186" spans="1:10" ht="9.75" customHeight="1">
      <c r="A186" s="41">
        <v>1</v>
      </c>
      <c r="B186" s="42">
        <v>2</v>
      </c>
      <c r="C186" s="42"/>
      <c r="D186" s="43" t="s">
        <v>45</v>
      </c>
      <c r="E186" s="44" t="s">
        <v>46</v>
      </c>
      <c r="F186" s="43" t="s">
        <v>47</v>
      </c>
      <c r="G186" s="43" t="s">
        <v>48</v>
      </c>
      <c r="H186" s="43" t="s">
        <v>49</v>
      </c>
      <c r="I186" s="43" t="s">
        <v>50</v>
      </c>
      <c r="J186" s="45" t="s">
        <v>51</v>
      </c>
    </row>
    <row r="187" spans="1:10" ht="18" customHeight="1">
      <c r="A187" s="218" t="s">
        <v>264</v>
      </c>
      <c r="B187" s="208" t="s">
        <v>265</v>
      </c>
      <c r="C187" s="219" t="s">
        <v>69</v>
      </c>
      <c r="D187" s="220">
        <f>D188+D189</f>
        <v>0</v>
      </c>
      <c r="E187" s="221">
        <f>E188+E189</f>
        <v>-113930.67999999993</v>
      </c>
      <c r="F187" s="221"/>
      <c r="G187" s="162"/>
      <c r="H187" s="162"/>
      <c r="I187" s="221">
        <f>I188+I189</f>
        <v>-113930.67999999993</v>
      </c>
      <c r="J187" s="215"/>
    </row>
    <row r="188" spans="1:10" ht="17.25" customHeight="1">
      <c r="A188" s="222" t="s">
        <v>266</v>
      </c>
      <c r="B188" s="223" t="s">
        <v>267</v>
      </c>
      <c r="C188" s="48" t="s">
        <v>256</v>
      </c>
      <c r="D188" s="49">
        <f>-D22</f>
        <v>-3022817</v>
      </c>
      <c r="E188" s="49">
        <f>-E22</f>
        <v>-1044168.8899999999</v>
      </c>
      <c r="F188" s="49"/>
      <c r="G188" s="50"/>
      <c r="H188" s="50"/>
      <c r="I188" s="49">
        <f>-I22</f>
        <v>-1044168.8899999999</v>
      </c>
      <c r="J188" s="224" t="s">
        <v>69</v>
      </c>
    </row>
    <row r="189" spans="1:10" ht="16.5" customHeight="1">
      <c r="A189" s="222" t="s">
        <v>268</v>
      </c>
      <c r="B189" s="223" t="s">
        <v>269</v>
      </c>
      <c r="C189" s="48" t="s">
        <v>259</v>
      </c>
      <c r="D189" s="49">
        <f>D47</f>
        <v>3022817</v>
      </c>
      <c r="E189" s="49">
        <f>E47</f>
        <v>930238.21</v>
      </c>
      <c r="F189" s="49"/>
      <c r="G189" s="50"/>
      <c r="H189" s="50"/>
      <c r="I189" s="49">
        <f>I47</f>
        <v>930238.21</v>
      </c>
      <c r="J189" s="224" t="s">
        <v>69</v>
      </c>
    </row>
    <row r="190" spans="1:10" ht="24" customHeight="1">
      <c r="A190" s="115" t="s">
        <v>270</v>
      </c>
      <c r="B190" s="186" t="s">
        <v>271</v>
      </c>
      <c r="C190" s="206" t="s">
        <v>69</v>
      </c>
      <c r="D190" s="159"/>
      <c r="E190" s="159"/>
      <c r="F190" s="214"/>
      <c r="G190" s="159"/>
      <c r="H190" s="159"/>
      <c r="I190" s="159"/>
      <c r="J190" s="215"/>
    </row>
    <row r="191" spans="1:10" ht="12.75" customHeight="1">
      <c r="A191" s="177" t="s">
        <v>272</v>
      </c>
      <c r="B191" s="186"/>
      <c r="C191" s="225"/>
      <c r="D191" s="188"/>
      <c r="E191" s="188"/>
      <c r="F191" s="39"/>
      <c r="G191" s="38" t="s">
        <v>273</v>
      </c>
      <c r="H191" s="38"/>
      <c r="I191" s="38"/>
      <c r="J191" s="375" t="s">
        <v>69</v>
      </c>
    </row>
    <row r="192" spans="1:10" ht="12" customHeight="1">
      <c r="A192" s="110" t="s">
        <v>274</v>
      </c>
      <c r="B192" s="191" t="s">
        <v>275</v>
      </c>
      <c r="C192" s="225" t="s">
        <v>256</v>
      </c>
      <c r="D192" s="189"/>
      <c r="E192" s="189"/>
      <c r="F192" s="188"/>
      <c r="G192" s="189"/>
      <c r="H192" s="189"/>
      <c r="I192" s="189"/>
      <c r="J192" s="375"/>
    </row>
    <row r="193" spans="1:10" ht="15.75" customHeight="1">
      <c r="A193" s="110" t="s">
        <v>276</v>
      </c>
      <c r="B193" s="208" t="s">
        <v>277</v>
      </c>
      <c r="C193" s="219" t="s">
        <v>259</v>
      </c>
      <c r="D193" s="159"/>
      <c r="E193" s="159"/>
      <c r="F193" s="214"/>
      <c r="G193" s="159"/>
      <c r="H193" s="159"/>
      <c r="I193" s="159"/>
      <c r="J193" s="226" t="s">
        <v>69</v>
      </c>
    </row>
    <row r="194" spans="1:10" ht="15.75" customHeight="1">
      <c r="A194" s="115" t="s">
        <v>278</v>
      </c>
      <c r="B194" s="186" t="s">
        <v>279</v>
      </c>
      <c r="C194" s="206" t="s">
        <v>69</v>
      </c>
      <c r="D194" s="159"/>
      <c r="E194" s="159"/>
      <c r="F194" s="214"/>
      <c r="G194" s="159"/>
      <c r="H194" s="159"/>
      <c r="I194" s="159"/>
      <c r="J194" s="215"/>
    </row>
    <row r="195" spans="1:10" ht="12.75" customHeight="1">
      <c r="A195" s="177" t="s">
        <v>272</v>
      </c>
      <c r="B195" s="186"/>
      <c r="C195" s="225"/>
      <c r="D195" s="188"/>
      <c r="E195" s="188"/>
      <c r="F195" s="39"/>
      <c r="G195" s="38" t="s">
        <v>273</v>
      </c>
      <c r="H195" s="38"/>
      <c r="I195" s="38"/>
      <c r="J195" s="210"/>
    </row>
    <row r="196" spans="1:10" ht="23.25" customHeight="1">
      <c r="A196" s="110" t="s">
        <v>280</v>
      </c>
      <c r="B196" s="191" t="s">
        <v>281</v>
      </c>
      <c r="C196" s="225"/>
      <c r="D196" s="189"/>
      <c r="E196" s="189"/>
      <c r="F196" s="188"/>
      <c r="G196" s="189"/>
      <c r="H196" s="189"/>
      <c r="I196" s="189"/>
      <c r="J196" s="190"/>
    </row>
    <row r="197" spans="1:10" ht="26.25" customHeight="1">
      <c r="A197" s="110" t="s">
        <v>282</v>
      </c>
      <c r="B197" s="227" t="s">
        <v>283</v>
      </c>
      <c r="C197" s="228"/>
      <c r="D197" s="229"/>
      <c r="E197" s="229"/>
      <c r="F197" s="230"/>
      <c r="G197" s="229"/>
      <c r="H197" s="229"/>
      <c r="I197" s="229"/>
      <c r="J197" s="231"/>
    </row>
    <row r="198" spans="1:10" ht="24.75" customHeight="1">
      <c r="A198" s="115" t="s">
        <v>284</v>
      </c>
      <c r="B198" s="186" t="s">
        <v>216</v>
      </c>
      <c r="C198" s="206" t="s">
        <v>69</v>
      </c>
      <c r="D198" s="159"/>
      <c r="E198" s="159"/>
      <c r="F198" s="214"/>
      <c r="G198" s="159"/>
      <c r="H198" s="159"/>
      <c r="I198" s="159"/>
      <c r="J198" s="215"/>
    </row>
    <row r="199" spans="1:10" ht="12.75" customHeight="1">
      <c r="A199" s="177" t="s">
        <v>272</v>
      </c>
      <c r="B199" s="186"/>
      <c r="C199" s="225"/>
      <c r="D199" s="188"/>
      <c r="E199" s="188"/>
      <c r="F199" s="39"/>
      <c r="G199" s="38" t="s">
        <v>273</v>
      </c>
      <c r="H199" s="38"/>
      <c r="I199" s="38"/>
      <c r="J199" s="210"/>
    </row>
    <row r="200" spans="1:10" ht="24.75" customHeight="1">
      <c r="A200" s="207" t="s">
        <v>285</v>
      </c>
      <c r="B200" s="191" t="s">
        <v>218</v>
      </c>
      <c r="C200" s="225"/>
      <c r="D200" s="189"/>
      <c r="E200" s="189"/>
      <c r="F200" s="188"/>
      <c r="G200" s="189"/>
      <c r="H200" s="189"/>
      <c r="I200" s="189"/>
      <c r="J200" s="190"/>
    </row>
    <row r="201" spans="1:10" ht="27" customHeight="1">
      <c r="A201" s="232" t="s">
        <v>286</v>
      </c>
      <c r="B201" s="227" t="s">
        <v>287</v>
      </c>
      <c r="C201" s="228"/>
      <c r="D201" s="229"/>
      <c r="E201" s="229"/>
      <c r="F201" s="230"/>
      <c r="G201" s="229"/>
      <c r="H201" s="229"/>
      <c r="I201" s="229"/>
      <c r="J201" s="231"/>
    </row>
    <row r="202" spans="1:10" ht="16.5" customHeight="1">
      <c r="A202" s="367" t="s">
        <v>288</v>
      </c>
      <c r="B202" s="367"/>
      <c r="C202" s="367"/>
      <c r="D202" s="367"/>
      <c r="E202" s="367"/>
      <c r="F202" s="367"/>
      <c r="G202" s="367"/>
      <c r="H202" s="367"/>
      <c r="I202" s="367"/>
      <c r="J202" s="367"/>
    </row>
    <row r="203" spans="1:10" ht="15" customHeight="1">
      <c r="A203" s="367" t="s">
        <v>289</v>
      </c>
      <c r="B203" s="367"/>
      <c r="C203" s="367"/>
      <c r="D203" s="367"/>
      <c r="E203" s="367"/>
      <c r="F203" s="367"/>
      <c r="G203" s="367"/>
      <c r="H203" s="367"/>
      <c r="I203" s="367"/>
      <c r="J203" s="367"/>
    </row>
    <row r="204" spans="1:10" ht="15">
      <c r="A204" s="23" t="s">
        <v>290</v>
      </c>
      <c r="C204" s="217"/>
      <c r="D204" s="24"/>
      <c r="E204" s="24"/>
      <c r="F204" s="24"/>
      <c r="G204" s="24"/>
      <c r="H204" s="24"/>
      <c r="I204" s="24"/>
      <c r="J204" s="24"/>
    </row>
    <row r="205" spans="1:10" ht="6" customHeight="1">
      <c r="A205" s="233"/>
      <c r="B205" s="234"/>
      <c r="C205" s="235"/>
      <c r="D205" s="236"/>
      <c r="E205" s="24"/>
      <c r="F205" s="24"/>
      <c r="G205" s="24"/>
      <c r="H205" s="236"/>
      <c r="I205" s="236"/>
      <c r="J205" s="24"/>
    </row>
    <row r="206" spans="1:10" ht="12.75">
      <c r="A206" s="29"/>
      <c r="B206" s="30"/>
      <c r="C206" s="30"/>
      <c r="D206" s="32"/>
      <c r="E206" s="237" t="s">
        <v>291</v>
      </c>
      <c r="F206" s="33"/>
      <c r="G206" s="34"/>
      <c r="H206" s="368"/>
      <c r="I206" s="368"/>
      <c r="J206" s="24"/>
    </row>
    <row r="207" spans="1:10" ht="12.75">
      <c r="A207" s="180"/>
      <c r="B207" s="30" t="s">
        <v>24</v>
      </c>
      <c r="C207" s="30" t="s">
        <v>25</v>
      </c>
      <c r="D207" s="37" t="s">
        <v>33</v>
      </c>
      <c r="E207" s="38" t="s">
        <v>33</v>
      </c>
      <c r="F207" s="39" t="s">
        <v>33</v>
      </c>
      <c r="G207" s="39"/>
      <c r="H207" s="369" t="s">
        <v>35</v>
      </c>
      <c r="I207" s="369"/>
      <c r="J207" s="24"/>
    </row>
    <row r="208" spans="1:10" ht="12.75">
      <c r="A208" s="30" t="s">
        <v>29</v>
      </c>
      <c r="B208" s="30" t="s">
        <v>30</v>
      </c>
      <c r="C208" s="30" t="s">
        <v>31</v>
      </c>
      <c r="D208" s="40" t="s">
        <v>39</v>
      </c>
      <c r="E208" s="31" t="s">
        <v>40</v>
      </c>
      <c r="F208" s="31" t="s">
        <v>41</v>
      </c>
      <c r="G208" s="31" t="s">
        <v>34</v>
      </c>
      <c r="H208" s="369"/>
      <c r="I208" s="369"/>
      <c r="J208" s="24"/>
    </row>
    <row r="209" spans="1:10" ht="12.75">
      <c r="A209" s="29"/>
      <c r="B209" s="30" t="s">
        <v>36</v>
      </c>
      <c r="C209" s="30" t="s">
        <v>263</v>
      </c>
      <c r="D209" s="40" t="s">
        <v>43</v>
      </c>
      <c r="E209" s="31" t="s">
        <v>43</v>
      </c>
      <c r="F209" s="31" t="s">
        <v>44</v>
      </c>
      <c r="G209" s="31" t="s">
        <v>42</v>
      </c>
      <c r="H209" s="369"/>
      <c r="I209" s="369"/>
      <c r="J209" s="24"/>
    </row>
    <row r="210" spans="1:10" ht="12.75">
      <c r="A210" s="41">
        <v>1</v>
      </c>
      <c r="B210" s="42">
        <v>2</v>
      </c>
      <c r="C210" s="42">
        <v>3</v>
      </c>
      <c r="D210" s="44" t="s">
        <v>45</v>
      </c>
      <c r="E210" s="44" t="s">
        <v>46</v>
      </c>
      <c r="F210" s="43" t="s">
        <v>47</v>
      </c>
      <c r="G210" s="43" t="s">
        <v>48</v>
      </c>
      <c r="H210" s="370" t="s">
        <v>49</v>
      </c>
      <c r="I210" s="370"/>
      <c r="J210" s="24"/>
    </row>
    <row r="211" spans="1:10" ht="27" customHeight="1">
      <c r="A211" s="115" t="s">
        <v>292</v>
      </c>
      <c r="B211" s="182" t="s">
        <v>293</v>
      </c>
      <c r="C211" s="238" t="s">
        <v>69</v>
      </c>
      <c r="D211" s="239"/>
      <c r="E211" s="240"/>
      <c r="F211" s="155"/>
      <c r="G211" s="155"/>
      <c r="H211" s="371"/>
      <c r="I211" s="371"/>
      <c r="J211" s="24"/>
    </row>
    <row r="212" spans="1:10" ht="12" customHeight="1">
      <c r="A212" s="177" t="s">
        <v>294</v>
      </c>
      <c r="B212" s="92"/>
      <c r="C212" s="93"/>
      <c r="D212" s="241"/>
      <c r="E212" s="38"/>
      <c r="F212" s="241"/>
      <c r="G212" s="38"/>
      <c r="H212" s="241"/>
      <c r="I212" s="242"/>
      <c r="J212" s="24"/>
    </row>
    <row r="213" spans="1:10" ht="18" customHeight="1">
      <c r="A213" s="243" t="s">
        <v>295</v>
      </c>
      <c r="B213" s="244"/>
      <c r="C213" s="212" t="s">
        <v>111</v>
      </c>
      <c r="D213" s="236"/>
      <c r="E213" s="99"/>
      <c r="F213" s="236" t="s">
        <v>273</v>
      </c>
      <c r="G213" s="99"/>
      <c r="H213" s="236"/>
      <c r="I213" s="245"/>
      <c r="J213" s="24"/>
    </row>
    <row r="214" spans="1:10" s="249" customFormat="1" ht="15" customHeight="1">
      <c r="A214" s="243" t="s">
        <v>78</v>
      </c>
      <c r="B214" s="213"/>
      <c r="C214" s="212" t="s">
        <v>296</v>
      </c>
      <c r="D214" s="246"/>
      <c r="E214" s="247"/>
      <c r="F214" s="246"/>
      <c r="G214" s="247"/>
      <c r="H214" s="383"/>
      <c r="I214" s="383"/>
      <c r="J214" s="248"/>
    </row>
    <row r="215" spans="1:10" ht="15.75" customHeight="1">
      <c r="A215" s="250" t="s">
        <v>297</v>
      </c>
      <c r="B215" s="251" t="s">
        <v>298</v>
      </c>
      <c r="C215" s="225"/>
      <c r="D215" s="188"/>
      <c r="E215" s="188"/>
      <c r="F215" s="189"/>
      <c r="G215" s="189"/>
      <c r="H215" s="384"/>
      <c r="I215" s="384"/>
      <c r="J215" s="24"/>
    </row>
    <row r="216" spans="1:10" ht="12" customHeight="1">
      <c r="A216" s="252" t="s">
        <v>294</v>
      </c>
      <c r="B216" s="92"/>
      <c r="C216" s="93"/>
      <c r="D216" s="241"/>
      <c r="E216" s="38"/>
      <c r="F216" s="241"/>
      <c r="G216" s="38"/>
      <c r="H216" s="381"/>
      <c r="I216" s="381"/>
      <c r="J216" s="24"/>
    </row>
    <row r="217" spans="1:10" ht="12.75">
      <c r="A217" s="107"/>
      <c r="B217" s="278"/>
      <c r="C217" s="279"/>
      <c r="D217" s="280"/>
      <c r="E217" s="280"/>
      <c r="F217" s="280"/>
      <c r="G217" s="280"/>
      <c r="H217" s="382"/>
      <c r="I217" s="382"/>
      <c r="J217" s="24"/>
    </row>
    <row r="218" spans="1:10" ht="12.75">
      <c r="A218" s="253" t="s">
        <v>299</v>
      </c>
      <c r="B218" s="177"/>
      <c r="C218" s="177"/>
      <c r="D218" s="24"/>
      <c r="E218" s="254" t="s">
        <v>300</v>
      </c>
      <c r="F218" s="254"/>
      <c r="G218" s="24"/>
      <c r="H218" s="24"/>
      <c r="I218" s="24"/>
      <c r="J218" s="24"/>
    </row>
    <row r="219" spans="1:10" ht="9.75" customHeight="1">
      <c r="A219" s="13" t="s">
        <v>301</v>
      </c>
      <c r="B219" s="13"/>
      <c r="C219" s="13"/>
      <c r="D219" s="19"/>
      <c r="E219" s="255" t="s">
        <v>302</v>
      </c>
      <c r="F219" s="255"/>
      <c r="G219" s="255"/>
      <c r="H219" s="255"/>
      <c r="I219" s="255"/>
      <c r="J219" s="255"/>
    </row>
    <row r="220" spans="5:10" ht="12.75">
      <c r="E220" s="255"/>
      <c r="F220" s="255"/>
      <c r="G220" s="253"/>
      <c r="H220" s="253"/>
      <c r="I220" s="255"/>
      <c r="J220" s="255"/>
    </row>
    <row r="221" spans="1:10" ht="12.75" customHeight="1">
      <c r="A221" s="13" t="s">
        <v>303</v>
      </c>
      <c r="B221" s="13"/>
      <c r="C221" s="13"/>
      <c r="D221" s="19"/>
      <c r="E221" s="255"/>
      <c r="F221" s="255"/>
      <c r="G221" s="255"/>
      <c r="H221" s="255"/>
      <c r="I221" s="255"/>
      <c r="J221" s="255"/>
    </row>
    <row r="222" spans="1:10" ht="9.75" customHeight="1">
      <c r="A222" s="13" t="s">
        <v>304</v>
      </c>
      <c r="B222" s="13"/>
      <c r="C222" s="13"/>
      <c r="D222" s="19"/>
      <c r="E222" s="255"/>
      <c r="F222" s="255"/>
      <c r="G222" s="255"/>
      <c r="H222" s="255"/>
      <c r="I222" s="255"/>
      <c r="J222" s="255"/>
    </row>
    <row r="223" spans="4:10" ht="11.25" customHeight="1">
      <c r="D223" s="256" t="s">
        <v>305</v>
      </c>
      <c r="E223" s="257"/>
      <c r="F223" s="257"/>
      <c r="G223" s="258"/>
      <c r="H223" s="259"/>
      <c r="I223" s="27"/>
      <c r="J223" s="28"/>
    </row>
    <row r="224" spans="4:8" ht="11.25" customHeight="1">
      <c r="D224" s="255"/>
      <c r="E224" s="255"/>
      <c r="F224" s="255"/>
      <c r="G224" s="257" t="s">
        <v>306</v>
      </c>
      <c r="H224" s="6"/>
    </row>
    <row r="225" spans="4:10" ht="15.75" customHeight="1">
      <c r="D225" s="260" t="s">
        <v>307</v>
      </c>
      <c r="E225" s="257"/>
      <c r="F225" s="257"/>
      <c r="G225" s="257"/>
      <c r="H225" s="6"/>
      <c r="I225" s="365"/>
      <c r="J225" s="365"/>
    </row>
    <row r="226" spans="4:8" ht="10.5" customHeight="1">
      <c r="D226" s="257" t="s">
        <v>308</v>
      </c>
      <c r="E226" s="257"/>
      <c r="F226" s="257"/>
      <c r="H226" s="6"/>
    </row>
    <row r="227" spans="1:9" ht="21" customHeight="1">
      <c r="A227" s="260" t="s">
        <v>309</v>
      </c>
      <c r="B227" s="261" t="s">
        <v>310</v>
      </c>
      <c r="C227" s="3"/>
      <c r="D227" s="28"/>
      <c r="E227" s="3"/>
      <c r="F227" s="3"/>
      <c r="G227" s="3"/>
      <c r="H227" s="3"/>
      <c r="I227" s="3"/>
    </row>
    <row r="228" spans="1:9" ht="12" customHeight="1">
      <c r="A228" s="253" t="s">
        <v>311</v>
      </c>
      <c r="B228" s="3"/>
      <c r="C228" s="262"/>
      <c r="D228" s="24"/>
      <c r="E228" s="24"/>
      <c r="F228" s="24"/>
      <c r="G228" s="3"/>
      <c r="H228" s="3"/>
      <c r="I228" s="3"/>
    </row>
    <row r="229" spans="1:9" ht="9.75" customHeight="1">
      <c r="A229" s="13"/>
      <c r="B229" s="13"/>
      <c r="C229" s="13"/>
      <c r="D229" s="19"/>
      <c r="E229" s="19"/>
      <c r="F229" s="13"/>
      <c r="G229" s="13"/>
      <c r="H229" s="3"/>
      <c r="I229" s="3"/>
    </row>
    <row r="230" spans="1:9" ht="13.5" customHeight="1">
      <c r="A230" s="13" t="s">
        <v>312</v>
      </c>
      <c r="B230" s="13"/>
      <c r="C230" s="13"/>
      <c r="D230" s="253"/>
      <c r="E230" s="263"/>
      <c r="F230" s="263"/>
      <c r="G230" s="263"/>
      <c r="H230" s="264"/>
      <c r="I230" s="264"/>
    </row>
    <row r="232" spans="1:10" ht="12.75" customHeight="1">
      <c r="A232" s="366" t="s">
        <v>313</v>
      </c>
      <c r="B232" s="366"/>
      <c r="C232" s="366"/>
      <c r="D232" s="366"/>
      <c r="E232" s="366"/>
      <c r="F232" s="366"/>
      <c r="G232" s="366"/>
      <c r="H232" s="366"/>
      <c r="I232" s="366"/>
      <c r="J232" s="366"/>
    </row>
    <row r="233" ht="12.75">
      <c r="A233" s="1" t="s">
        <v>319</v>
      </c>
    </row>
  </sheetData>
  <sheetProtection selectLockedCells="1" selectUnlockedCells="1"/>
  <mergeCells count="22">
    <mergeCell ref="F2:J2"/>
    <mergeCell ref="A3:H3"/>
    <mergeCell ref="A4:H4"/>
    <mergeCell ref="A6:H6"/>
    <mergeCell ref="B7:H7"/>
    <mergeCell ref="B9:H9"/>
    <mergeCell ref="A37:F37"/>
    <mergeCell ref="A38:F38"/>
    <mergeCell ref="A155:F155"/>
    <mergeCell ref="J191:J192"/>
    <mergeCell ref="A202:J202"/>
    <mergeCell ref="A203:J203"/>
    <mergeCell ref="H216:I216"/>
    <mergeCell ref="H217:I217"/>
    <mergeCell ref="I225:J225"/>
    <mergeCell ref="A232:J232"/>
    <mergeCell ref="H206:I206"/>
    <mergeCell ref="H207:I209"/>
    <mergeCell ref="H210:I210"/>
    <mergeCell ref="H211:I211"/>
    <mergeCell ref="H214:I214"/>
    <mergeCell ref="H215:I215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scale="98"/>
  <rowBreaks count="6" manualBreakCount="6">
    <brk id="38" max="255" man="1"/>
    <brk id="67" max="255" man="1"/>
    <brk id="129" max="255" man="1"/>
    <brk id="155" max="255" man="1"/>
    <brk id="181" max="255" man="1"/>
    <brk id="2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9"/>
  <sheetViews>
    <sheetView zoomScale="59" zoomScaleNormal="59" zoomScalePageLayoutView="0" workbookViewId="0" topLeftCell="G5">
      <pane ySplit="3360" topLeftCell="A10" activePane="bottomLeft" state="split"/>
      <selection pane="topLeft" activeCell="Z5" sqref="Z5"/>
      <selection pane="bottomLeft" activeCell="AD27" sqref="AD27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8.75390625" style="0" customWidth="1"/>
    <col min="4" max="5" width="17.375" style="0" customWidth="1"/>
    <col min="6" max="6" width="11.75390625" style="0" customWidth="1"/>
    <col min="7" max="7" width="16.00390625" style="0" customWidth="1"/>
    <col min="8" max="8" width="16.375" style="0" customWidth="1"/>
    <col min="9" max="9" width="11.75390625" style="0" customWidth="1"/>
    <col min="10" max="10" width="16.75390625" style="0" customWidth="1"/>
    <col min="11" max="13" width="11.75390625" style="0" customWidth="1"/>
    <col min="14" max="14" width="15.75390625" style="0" customWidth="1"/>
    <col min="15" max="15" width="16.375" style="0" customWidth="1"/>
    <col min="16" max="16" width="17.375" style="0" customWidth="1"/>
    <col min="17" max="17" width="15.25390625" style="0" customWidth="1"/>
    <col min="18" max="19" width="15.00390625" style="0" customWidth="1"/>
    <col min="20" max="20" width="15.25390625" style="0" customWidth="1"/>
    <col min="21" max="22" width="11.75390625" style="0" customWidth="1"/>
    <col min="23" max="23" width="16.00390625" style="0" customWidth="1"/>
    <col min="24" max="24" width="16.25390625" style="0" customWidth="1"/>
    <col min="25" max="25" width="8.125" style="0" customWidth="1"/>
    <col min="26" max="26" width="17.375" style="0" customWidth="1"/>
    <col min="27" max="27" width="14.875" style="0" customWidth="1"/>
    <col min="28" max="28" width="13.375" style="0" customWidth="1"/>
    <col min="29" max="29" width="19.125" style="0" customWidth="1"/>
    <col min="30" max="30" width="15.625" style="0" customWidth="1"/>
    <col min="31" max="31" width="19.75390625" style="0" customWidth="1"/>
    <col min="32" max="32" width="11.75390625" style="0" customWidth="1"/>
    <col min="33" max="33" width="17.625" style="0" customWidth="1"/>
    <col min="34" max="35" width="11.75390625" style="0" customWidth="1"/>
    <col min="36" max="36" width="17.00390625" style="0" customWidth="1"/>
    <col min="37" max="41" width="11.75390625" style="0" customWidth="1"/>
    <col min="42" max="42" width="20.75390625" style="0" customWidth="1"/>
  </cols>
  <sheetData>
    <row r="2" spans="1:42" ht="14.25" customHeight="1">
      <c r="A2" s="390"/>
      <c r="B2" s="287"/>
      <c r="C2" s="391" t="s">
        <v>320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88" t="s">
        <v>321</v>
      </c>
      <c r="AB2" s="388"/>
      <c r="AC2" s="388"/>
      <c r="AD2" s="388"/>
      <c r="AE2" s="392" t="s">
        <v>322</v>
      </c>
      <c r="AF2" s="392"/>
      <c r="AG2" s="392"/>
      <c r="AH2" s="392"/>
      <c r="AI2" s="392"/>
      <c r="AJ2" s="392"/>
      <c r="AK2" s="392"/>
      <c r="AL2" s="392"/>
      <c r="AM2" s="385" t="s">
        <v>323</v>
      </c>
      <c r="AN2" s="385"/>
      <c r="AO2" s="289" t="s">
        <v>324</v>
      </c>
      <c r="AP2" s="386" t="s">
        <v>35</v>
      </c>
    </row>
    <row r="3" spans="1:42" ht="304.5">
      <c r="A3" s="390"/>
      <c r="B3" s="290" t="s">
        <v>325</v>
      </c>
      <c r="C3" s="291" t="s">
        <v>91</v>
      </c>
      <c r="D3" s="291" t="s">
        <v>104</v>
      </c>
      <c r="E3" s="291"/>
      <c r="F3" s="291" t="s">
        <v>151</v>
      </c>
      <c r="G3" s="291" t="s">
        <v>151</v>
      </c>
      <c r="H3" s="291" t="s">
        <v>151</v>
      </c>
      <c r="I3" s="291" t="s">
        <v>151</v>
      </c>
      <c r="J3" s="291" t="s">
        <v>151</v>
      </c>
      <c r="K3" s="291" t="s">
        <v>151</v>
      </c>
      <c r="L3" s="291" t="s">
        <v>151</v>
      </c>
      <c r="M3" s="291" t="s">
        <v>151</v>
      </c>
      <c r="N3" s="291" t="s">
        <v>151</v>
      </c>
      <c r="O3" s="291" t="s">
        <v>151</v>
      </c>
      <c r="P3" s="291" t="s">
        <v>151</v>
      </c>
      <c r="Q3" s="291" t="s">
        <v>151</v>
      </c>
      <c r="R3" s="291"/>
      <c r="S3" s="291"/>
      <c r="T3" s="291" t="s">
        <v>221</v>
      </c>
      <c r="U3" s="291" t="s">
        <v>326</v>
      </c>
      <c r="V3" s="291" t="s">
        <v>226</v>
      </c>
      <c r="W3" s="291" t="s">
        <v>151</v>
      </c>
      <c r="X3" s="291" t="s">
        <v>151</v>
      </c>
      <c r="Y3" s="291" t="s">
        <v>151</v>
      </c>
      <c r="Z3" s="291" t="s">
        <v>151</v>
      </c>
      <c r="AA3" s="292" t="s">
        <v>151</v>
      </c>
      <c r="AB3" s="292"/>
      <c r="AC3" s="292" t="s">
        <v>151</v>
      </c>
      <c r="AD3" s="292" t="s">
        <v>151</v>
      </c>
      <c r="AE3" s="293" t="s">
        <v>91</v>
      </c>
      <c r="AF3" s="293" t="s">
        <v>327</v>
      </c>
      <c r="AG3" s="293" t="s">
        <v>104</v>
      </c>
      <c r="AH3" s="293" t="s">
        <v>151</v>
      </c>
      <c r="AI3" s="293" t="s">
        <v>151</v>
      </c>
      <c r="AJ3" s="293" t="s">
        <v>151</v>
      </c>
      <c r="AK3" s="293" t="s">
        <v>151</v>
      </c>
      <c r="AL3" s="293" t="s">
        <v>151</v>
      </c>
      <c r="AM3" s="294" t="s">
        <v>151</v>
      </c>
      <c r="AN3" s="294" t="s">
        <v>151</v>
      </c>
      <c r="AO3" s="295" t="s">
        <v>151</v>
      </c>
      <c r="AP3" s="386"/>
    </row>
    <row r="4" spans="1:42" ht="31.5">
      <c r="A4" s="390"/>
      <c r="B4" s="296" t="s">
        <v>328</v>
      </c>
      <c r="C4" s="297" t="s">
        <v>92</v>
      </c>
      <c r="D4" s="297" t="s">
        <v>105</v>
      </c>
      <c r="E4" s="297"/>
      <c r="F4" s="298">
        <v>244</v>
      </c>
      <c r="G4" s="298">
        <v>244</v>
      </c>
      <c r="H4" s="298">
        <v>244</v>
      </c>
      <c r="I4" s="298">
        <v>244</v>
      </c>
      <c r="J4" s="298">
        <v>244</v>
      </c>
      <c r="K4" s="298">
        <v>244</v>
      </c>
      <c r="L4" s="298">
        <v>244</v>
      </c>
      <c r="M4" s="298">
        <v>244</v>
      </c>
      <c r="N4" s="298">
        <v>244</v>
      </c>
      <c r="O4" s="298">
        <v>244</v>
      </c>
      <c r="P4" s="298">
        <v>244</v>
      </c>
      <c r="Q4" s="298">
        <v>244</v>
      </c>
      <c r="R4" s="298"/>
      <c r="S4" s="298"/>
      <c r="T4" s="298">
        <v>851</v>
      </c>
      <c r="U4" s="298">
        <v>852</v>
      </c>
      <c r="V4" s="298">
        <v>853</v>
      </c>
      <c r="W4" s="298">
        <v>244</v>
      </c>
      <c r="X4" s="298">
        <v>244</v>
      </c>
      <c r="Y4" s="298">
        <v>244</v>
      </c>
      <c r="Z4" s="298">
        <v>244</v>
      </c>
      <c r="AA4" s="288">
        <v>853</v>
      </c>
      <c r="AB4" s="288"/>
      <c r="AC4" s="288">
        <v>244</v>
      </c>
      <c r="AD4" s="288">
        <v>244</v>
      </c>
      <c r="AE4" s="299" t="s">
        <v>92</v>
      </c>
      <c r="AF4" s="300">
        <v>112</v>
      </c>
      <c r="AG4" s="299" t="s">
        <v>105</v>
      </c>
      <c r="AH4" s="301">
        <v>244</v>
      </c>
      <c r="AI4" s="301">
        <v>244</v>
      </c>
      <c r="AJ4" s="301">
        <v>244</v>
      </c>
      <c r="AK4" s="301">
        <v>244</v>
      </c>
      <c r="AL4" s="301">
        <v>244</v>
      </c>
      <c r="AM4" s="302">
        <v>244</v>
      </c>
      <c r="AN4" s="302">
        <v>244</v>
      </c>
      <c r="AO4" s="303">
        <v>244</v>
      </c>
      <c r="AP4" s="386"/>
    </row>
    <row r="5" spans="1:42" ht="224.25">
      <c r="A5" s="390"/>
      <c r="B5" s="290" t="s">
        <v>329</v>
      </c>
      <c r="C5" s="304" t="s">
        <v>93</v>
      </c>
      <c r="D5" s="304" t="s">
        <v>106</v>
      </c>
      <c r="E5" s="304" t="s">
        <v>365</v>
      </c>
      <c r="F5" s="291" t="s">
        <v>152</v>
      </c>
      <c r="G5" s="305" t="s">
        <v>154</v>
      </c>
      <c r="H5" s="306" t="s">
        <v>156</v>
      </c>
      <c r="I5" s="291" t="s">
        <v>158</v>
      </c>
      <c r="J5" s="307" t="s">
        <v>160</v>
      </c>
      <c r="K5" s="291" t="s">
        <v>162</v>
      </c>
      <c r="L5" s="291" t="s">
        <v>164</v>
      </c>
      <c r="M5" s="291" t="s">
        <v>165</v>
      </c>
      <c r="N5" s="355" t="s">
        <v>143</v>
      </c>
      <c r="O5" s="355" t="s">
        <v>167</v>
      </c>
      <c r="P5" s="355" t="s">
        <v>145</v>
      </c>
      <c r="Q5" s="291" t="s">
        <v>147</v>
      </c>
      <c r="R5" s="291" t="s">
        <v>147</v>
      </c>
      <c r="S5" s="291" t="s">
        <v>147</v>
      </c>
      <c r="T5" s="291" t="s">
        <v>149</v>
      </c>
      <c r="U5" s="291" t="s">
        <v>149</v>
      </c>
      <c r="V5" s="291" t="s">
        <v>149</v>
      </c>
      <c r="W5" s="291" t="s">
        <v>169</v>
      </c>
      <c r="X5" s="291" t="s">
        <v>357</v>
      </c>
      <c r="Y5" s="291" t="s">
        <v>173</v>
      </c>
      <c r="Z5" s="291" t="s">
        <v>367</v>
      </c>
      <c r="AA5" s="292" t="s">
        <v>149</v>
      </c>
      <c r="AB5" s="292">
        <v>225</v>
      </c>
      <c r="AC5" s="292" t="s">
        <v>357</v>
      </c>
      <c r="AD5" s="292" t="s">
        <v>368</v>
      </c>
      <c r="AE5" s="293" t="s">
        <v>93</v>
      </c>
      <c r="AF5" s="293" t="s">
        <v>99</v>
      </c>
      <c r="AG5" s="293" t="s">
        <v>106</v>
      </c>
      <c r="AH5" s="293" t="s">
        <v>152</v>
      </c>
      <c r="AI5" s="293" t="s">
        <v>145</v>
      </c>
      <c r="AJ5" s="293" t="s">
        <v>360</v>
      </c>
      <c r="AK5" s="293" t="s">
        <v>169</v>
      </c>
      <c r="AL5" s="293" t="s">
        <v>175</v>
      </c>
      <c r="AM5" s="294" t="s">
        <v>186</v>
      </c>
      <c r="AN5" s="294" t="s">
        <v>188</v>
      </c>
      <c r="AO5" s="308" t="s">
        <v>190</v>
      </c>
      <c r="AP5" s="386"/>
    </row>
    <row r="6" spans="1:42" ht="47.25">
      <c r="A6" s="390"/>
      <c r="B6" s="296" t="s">
        <v>330</v>
      </c>
      <c r="C6" s="309" t="s">
        <v>331</v>
      </c>
      <c r="D6" s="309" t="s">
        <v>332</v>
      </c>
      <c r="E6" s="361" t="s">
        <v>364</v>
      </c>
      <c r="F6" s="309" t="s">
        <v>333</v>
      </c>
      <c r="G6" s="309">
        <v>2</v>
      </c>
      <c r="H6" s="310" t="s">
        <v>107</v>
      </c>
      <c r="I6" s="310" t="s">
        <v>334</v>
      </c>
      <c r="J6" s="310" t="s">
        <v>100</v>
      </c>
      <c r="K6" s="310" t="s">
        <v>335</v>
      </c>
      <c r="L6" s="310" t="s">
        <v>336</v>
      </c>
      <c r="M6" s="310" t="s">
        <v>337</v>
      </c>
      <c r="N6" s="310" t="s">
        <v>362</v>
      </c>
      <c r="O6" s="310" t="s">
        <v>358</v>
      </c>
      <c r="P6" s="310" t="s">
        <v>359</v>
      </c>
      <c r="Q6" s="311" t="s">
        <v>366</v>
      </c>
      <c r="R6" s="311" t="s">
        <v>338</v>
      </c>
      <c r="S6" s="311" t="s">
        <v>361</v>
      </c>
      <c r="T6" s="387">
        <v>29</v>
      </c>
      <c r="U6" s="387"/>
      <c r="V6" s="387"/>
      <c r="W6" s="311" t="s">
        <v>339</v>
      </c>
      <c r="X6" s="311" t="s">
        <v>356</v>
      </c>
      <c r="Y6" s="311">
        <v>35</v>
      </c>
      <c r="Z6" s="311" t="s">
        <v>366</v>
      </c>
      <c r="AA6" s="288">
        <v>95</v>
      </c>
      <c r="AB6" s="312"/>
      <c r="AC6" s="388">
        <v>97</v>
      </c>
      <c r="AD6" s="388"/>
      <c r="AE6" s="301" t="s">
        <v>95</v>
      </c>
      <c r="AF6" s="301" t="s">
        <v>101</v>
      </c>
      <c r="AG6" s="301" t="s">
        <v>108</v>
      </c>
      <c r="AH6" s="301" t="s">
        <v>177</v>
      </c>
      <c r="AI6" s="301" t="s">
        <v>180</v>
      </c>
      <c r="AJ6" s="301" t="s">
        <v>181</v>
      </c>
      <c r="AK6" s="301" t="s">
        <v>182</v>
      </c>
      <c r="AL6" s="301" t="s">
        <v>185</v>
      </c>
      <c r="AM6" s="313" t="s">
        <v>340</v>
      </c>
      <c r="AN6" s="313" t="s">
        <v>341</v>
      </c>
      <c r="AO6" s="314" t="s">
        <v>342</v>
      </c>
      <c r="AP6" s="386"/>
    </row>
    <row r="7" spans="1:42" ht="47.25" customHeight="1">
      <c r="A7" s="389" t="s">
        <v>343</v>
      </c>
      <c r="B7" s="296" t="s">
        <v>344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6">
        <f aca="true" t="shared" si="0" ref="AP7:AP51">SUM(C7:AO7)</f>
        <v>0</v>
      </c>
    </row>
    <row r="8" spans="1:42" ht="15.75">
      <c r="A8" s="389"/>
      <c r="B8" s="317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6">
        <f t="shared" si="0"/>
        <v>0</v>
      </c>
    </row>
    <row r="9" spans="1:42" ht="15.75">
      <c r="A9" s="389"/>
      <c r="B9" s="319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6">
        <f t="shared" si="0"/>
        <v>0</v>
      </c>
    </row>
    <row r="10" spans="1:42" ht="15.75">
      <c r="A10" s="389"/>
      <c r="B10" s="319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>
        <v>9238.98</v>
      </c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6">
        <f t="shared" si="0"/>
        <v>9238.98</v>
      </c>
    </row>
    <row r="11" spans="1:42" ht="50.25" customHeight="1">
      <c r="A11" s="389"/>
      <c r="B11" s="296" t="s">
        <v>345</v>
      </c>
      <c r="C11" s="320">
        <f aca="true" t="shared" si="1" ref="C11:Q11">SUM(C7:C10)</f>
        <v>0</v>
      </c>
      <c r="D11" s="320">
        <f t="shared" si="1"/>
        <v>0</v>
      </c>
      <c r="E11" s="320">
        <f t="shared" si="1"/>
        <v>0</v>
      </c>
      <c r="F11" s="320">
        <f t="shared" si="1"/>
        <v>0</v>
      </c>
      <c r="G11" s="320">
        <f t="shared" si="1"/>
        <v>0</v>
      </c>
      <c r="H11" s="320">
        <f t="shared" si="1"/>
        <v>0</v>
      </c>
      <c r="I11" s="320">
        <f t="shared" si="1"/>
        <v>0</v>
      </c>
      <c r="J11" s="320">
        <f t="shared" si="1"/>
        <v>0</v>
      </c>
      <c r="K11" s="320">
        <f t="shared" si="1"/>
        <v>0</v>
      </c>
      <c r="L11" s="320">
        <f t="shared" si="1"/>
        <v>0</v>
      </c>
      <c r="M11" s="320">
        <f t="shared" si="1"/>
        <v>0</v>
      </c>
      <c r="N11" s="320">
        <f t="shared" si="1"/>
        <v>0</v>
      </c>
      <c r="O11" s="320">
        <f t="shared" si="1"/>
        <v>0</v>
      </c>
      <c r="P11" s="320">
        <f t="shared" si="1"/>
        <v>0</v>
      </c>
      <c r="Q11" s="320">
        <f t="shared" si="1"/>
        <v>0</v>
      </c>
      <c r="R11" s="320"/>
      <c r="S11" s="320">
        <v>0</v>
      </c>
      <c r="T11" s="320">
        <f aca="true" t="shared" si="2" ref="T11:AA11">SUM(T7:T10)</f>
        <v>0</v>
      </c>
      <c r="U11" s="320">
        <f t="shared" si="2"/>
        <v>0</v>
      </c>
      <c r="V11" s="320">
        <f t="shared" si="2"/>
        <v>0</v>
      </c>
      <c r="W11" s="320">
        <f t="shared" si="2"/>
        <v>0</v>
      </c>
      <c r="X11" s="320">
        <f t="shared" si="2"/>
        <v>0</v>
      </c>
      <c r="Y11" s="320">
        <f t="shared" si="2"/>
        <v>0</v>
      </c>
      <c r="Z11" s="320">
        <f t="shared" si="2"/>
        <v>0</v>
      </c>
      <c r="AA11" s="321">
        <f t="shared" si="2"/>
        <v>0</v>
      </c>
      <c r="AB11" s="321"/>
      <c r="AC11" s="321">
        <f aca="true" t="shared" si="3" ref="AC11:AO11">SUM(AC7:AC10)</f>
        <v>9238.98</v>
      </c>
      <c r="AD11" s="321">
        <f t="shared" si="3"/>
        <v>0</v>
      </c>
      <c r="AE11" s="322">
        <f t="shared" si="3"/>
        <v>0</v>
      </c>
      <c r="AF11" s="322">
        <f t="shared" si="3"/>
        <v>0</v>
      </c>
      <c r="AG11" s="322">
        <f t="shared" si="3"/>
        <v>0</v>
      </c>
      <c r="AH11" s="322">
        <f t="shared" si="3"/>
        <v>0</v>
      </c>
      <c r="AI11" s="322">
        <f t="shared" si="3"/>
        <v>0</v>
      </c>
      <c r="AJ11" s="322">
        <f t="shared" si="3"/>
        <v>0</v>
      </c>
      <c r="AK11" s="322">
        <f t="shared" si="3"/>
        <v>0</v>
      </c>
      <c r="AL11" s="322">
        <f t="shared" si="3"/>
        <v>0</v>
      </c>
      <c r="AM11" s="323">
        <f t="shared" si="3"/>
        <v>0</v>
      </c>
      <c r="AN11" s="323">
        <f t="shared" si="3"/>
        <v>0</v>
      </c>
      <c r="AO11" s="324">
        <f t="shared" si="3"/>
        <v>0</v>
      </c>
      <c r="AP11" s="316">
        <f t="shared" si="0"/>
        <v>9238.98</v>
      </c>
    </row>
    <row r="12" spans="1:42" ht="63" customHeight="1">
      <c r="A12" s="389" t="s">
        <v>346</v>
      </c>
      <c r="B12" s="325" t="s">
        <v>347</v>
      </c>
      <c r="C12" s="326">
        <v>198381.85</v>
      </c>
      <c r="D12" s="326">
        <v>50053.07</v>
      </c>
      <c r="E12" s="326"/>
      <c r="F12" s="326"/>
      <c r="G12" s="326">
        <v>3695.98</v>
      </c>
      <c r="H12" s="326">
        <v>10611.31</v>
      </c>
      <c r="I12" s="326"/>
      <c r="J12" s="326">
        <v>46317.6</v>
      </c>
      <c r="K12" s="326"/>
      <c r="L12" s="326"/>
      <c r="M12" s="326"/>
      <c r="N12" s="326">
        <v>1050</v>
      </c>
      <c r="O12" s="326">
        <v>26260.94</v>
      </c>
      <c r="P12" s="326">
        <v>7844</v>
      </c>
      <c r="Q12" s="326"/>
      <c r="R12" s="326"/>
      <c r="S12" s="326">
        <v>1525.7</v>
      </c>
      <c r="T12" s="326">
        <v>1994</v>
      </c>
      <c r="U12" s="326"/>
      <c r="V12" s="326"/>
      <c r="W12" s="326"/>
      <c r="X12" s="326">
        <v>36029.47</v>
      </c>
      <c r="Y12" s="326"/>
      <c r="Z12" s="326"/>
      <c r="AA12" s="326"/>
      <c r="AB12" s="326"/>
      <c r="AC12" s="326">
        <v>20882.16</v>
      </c>
      <c r="AD12" s="326"/>
      <c r="AE12" s="326">
        <v>224477.95</v>
      </c>
      <c r="AF12" s="326"/>
      <c r="AG12" s="326">
        <v>56093.63</v>
      </c>
      <c r="AH12" s="326"/>
      <c r="AI12" s="326"/>
      <c r="AJ12" s="326">
        <v>23416.56</v>
      </c>
      <c r="AK12" s="326"/>
      <c r="AL12" s="326"/>
      <c r="AM12" s="326"/>
      <c r="AN12" s="326"/>
      <c r="AO12" s="326"/>
      <c r="AP12" s="327">
        <f t="shared" si="0"/>
        <v>708634.2200000001</v>
      </c>
    </row>
    <row r="13" spans="1:42" ht="15.75">
      <c r="A13" s="389"/>
      <c r="B13" s="317">
        <v>43558</v>
      </c>
      <c r="C13" s="328"/>
      <c r="D13" s="329"/>
      <c r="E13" s="329"/>
      <c r="F13" s="318"/>
      <c r="G13" s="318"/>
      <c r="H13" s="318"/>
      <c r="I13" s="318"/>
      <c r="J13" s="318"/>
      <c r="K13" s="318"/>
      <c r="L13" s="318"/>
      <c r="M13" s="318"/>
      <c r="N13" s="318">
        <f>543.94+543.94</f>
        <v>1087.88</v>
      </c>
      <c r="O13" s="318">
        <f>169.47</f>
        <v>169.47</v>
      </c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30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6">
        <f t="shared" si="0"/>
        <v>1257.3500000000001</v>
      </c>
    </row>
    <row r="14" spans="1:42" ht="15.75">
      <c r="A14" s="389"/>
      <c r="B14" s="317">
        <v>43559</v>
      </c>
      <c r="C14" s="318"/>
      <c r="D14" s="329"/>
      <c r="E14" s="329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>
        <f>698.4</f>
        <v>698.4</v>
      </c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6">
        <f t="shared" si="0"/>
        <v>698.4</v>
      </c>
    </row>
    <row r="15" spans="1:42" ht="15.75">
      <c r="A15" s="389"/>
      <c r="B15" s="317">
        <v>43560</v>
      </c>
      <c r="C15" s="318">
        <f>44155.78</f>
        <v>44155.78</v>
      </c>
      <c r="D15" s="329">
        <v>23193.29</v>
      </c>
      <c r="E15" s="329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>
        <v>34044.11</v>
      </c>
      <c r="AF15" s="318"/>
      <c r="AG15" s="318">
        <v>26814.19</v>
      </c>
      <c r="AH15" s="318"/>
      <c r="AI15" s="318"/>
      <c r="AJ15" s="328"/>
      <c r="AK15" s="318"/>
      <c r="AL15" s="318"/>
      <c r="AM15" s="318"/>
      <c r="AN15" s="318"/>
      <c r="AO15" s="318"/>
      <c r="AP15" s="316">
        <f t="shared" si="0"/>
        <v>128207.37000000001</v>
      </c>
    </row>
    <row r="16" spans="1:42" ht="15.75">
      <c r="A16" s="389"/>
      <c r="B16" s="317">
        <v>43563</v>
      </c>
      <c r="C16" s="318"/>
      <c r="D16" s="329"/>
      <c r="E16" s="329"/>
      <c r="F16" s="318"/>
      <c r="G16" s="318"/>
      <c r="H16" s="318">
        <f>1191.73</f>
        <v>1191.73</v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6">
        <f t="shared" si="0"/>
        <v>1191.73</v>
      </c>
    </row>
    <row r="17" spans="1:42" ht="15.75">
      <c r="A17" s="389"/>
      <c r="B17" s="317">
        <v>43565</v>
      </c>
      <c r="C17" s="318"/>
      <c r="D17" s="329"/>
      <c r="E17" s="329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>
        <v>2896.8</v>
      </c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6">
        <f t="shared" si="0"/>
        <v>2896.8</v>
      </c>
    </row>
    <row r="18" spans="1:42" ht="15.75">
      <c r="A18" s="389"/>
      <c r="B18" s="317">
        <v>43567</v>
      </c>
      <c r="C18" s="318"/>
      <c r="D18" s="329"/>
      <c r="E18" s="329">
        <v>1112.55</v>
      </c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>
        <v>907.92</v>
      </c>
      <c r="AD18" s="318"/>
      <c r="AE18" s="318"/>
      <c r="AF18" s="329"/>
      <c r="AG18" s="318"/>
      <c r="AH18" s="318"/>
      <c r="AI18" s="318"/>
      <c r="AJ18" s="318">
        <v>12604.86</v>
      </c>
      <c r="AK18" s="318"/>
      <c r="AL18" s="318"/>
      <c r="AM18" s="318"/>
      <c r="AN18" s="318"/>
      <c r="AO18" s="318"/>
      <c r="AP18" s="316">
        <f t="shared" si="0"/>
        <v>14625.33</v>
      </c>
    </row>
    <row r="19" spans="1:42" ht="15.75">
      <c r="A19" s="389"/>
      <c r="B19" s="317">
        <v>43571</v>
      </c>
      <c r="C19" s="318"/>
      <c r="D19" s="329"/>
      <c r="E19" s="329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28"/>
      <c r="Y19" s="318"/>
      <c r="Z19" s="318"/>
      <c r="AA19" s="318"/>
      <c r="AB19" s="318"/>
      <c r="AC19" s="318">
        <v>838.08</v>
      </c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6">
        <f t="shared" si="0"/>
        <v>838.08</v>
      </c>
    </row>
    <row r="20" spans="1:42" ht="15.75">
      <c r="A20" s="389"/>
      <c r="B20" s="317">
        <v>43572</v>
      </c>
      <c r="C20" s="318"/>
      <c r="D20" s="329"/>
      <c r="E20" s="329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28"/>
      <c r="Y20" s="318"/>
      <c r="Z20" s="318"/>
      <c r="AA20" s="318"/>
      <c r="AB20" s="318"/>
      <c r="AC20" s="318"/>
      <c r="AD20" s="318"/>
      <c r="AE20" s="318">
        <v>3121.78</v>
      </c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6">
        <f t="shared" si="0"/>
        <v>3121.78</v>
      </c>
    </row>
    <row r="21" spans="1:42" ht="15.75">
      <c r="A21" s="389"/>
      <c r="B21" s="317">
        <v>43573</v>
      </c>
      <c r="C21" s="318"/>
      <c r="D21" s="318"/>
      <c r="E21" s="318"/>
      <c r="F21" s="318"/>
      <c r="G21" s="318"/>
      <c r="H21" s="318"/>
      <c r="I21" s="318"/>
      <c r="J21" s="318">
        <f>8723.42+3168.14</f>
        <v>11891.56</v>
      </c>
      <c r="K21" s="318"/>
      <c r="L21" s="318"/>
      <c r="M21" s="318"/>
      <c r="N21" s="318">
        <v>543.94</v>
      </c>
      <c r="O21" s="318"/>
      <c r="P21" s="318"/>
      <c r="Q21" s="318">
        <v>3349.5</v>
      </c>
      <c r="R21" s="318"/>
      <c r="S21" s="318"/>
      <c r="T21" s="318"/>
      <c r="U21" s="318"/>
      <c r="V21" s="318"/>
      <c r="W21" s="318"/>
      <c r="X21" s="318">
        <v>3499.28</v>
      </c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6">
        <f t="shared" si="0"/>
        <v>19284.28</v>
      </c>
    </row>
    <row r="22" spans="1:42" ht="15.75">
      <c r="A22" s="389"/>
      <c r="B22" s="317">
        <v>43574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>
        <f>3621+307</f>
        <v>3928</v>
      </c>
      <c r="Q22" s="318"/>
      <c r="R22" s="318">
        <v>1500</v>
      </c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6">
        <f t="shared" si="0"/>
        <v>5428</v>
      </c>
    </row>
    <row r="23" spans="1:42" ht="15.75">
      <c r="A23" s="389"/>
      <c r="B23" s="317">
        <v>43577</v>
      </c>
      <c r="C23" s="318">
        <v>31997.41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>
        <v>30222.94</v>
      </c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6">
        <f t="shared" si="0"/>
        <v>62220.35</v>
      </c>
    </row>
    <row r="24" spans="1:42" ht="15.75">
      <c r="A24" s="389"/>
      <c r="B24" s="317">
        <v>43578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>
        <v>5058</v>
      </c>
      <c r="AA24" s="318"/>
      <c r="AB24" s="318"/>
      <c r="AC24" s="318">
        <v>488.88</v>
      </c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6">
        <f t="shared" si="0"/>
        <v>5546.88</v>
      </c>
    </row>
    <row r="25" spans="1:42" ht="15.75">
      <c r="A25" s="389"/>
      <c r="B25" s="317">
        <v>43579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>
        <v>2968.2</v>
      </c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31">
        <f t="shared" si="0"/>
        <v>2968.2</v>
      </c>
    </row>
    <row r="26" spans="1:42" ht="15.75">
      <c r="A26" s="389"/>
      <c r="B26" s="317">
        <v>43580</v>
      </c>
      <c r="C26" s="318"/>
      <c r="D26" s="318"/>
      <c r="E26" s="318"/>
      <c r="F26" s="318"/>
      <c r="G26" s="318"/>
      <c r="H26" s="318">
        <f>1210.4+1789.48</f>
        <v>2999.88</v>
      </c>
      <c r="I26" s="318"/>
      <c r="J26" s="318"/>
      <c r="K26" s="318"/>
      <c r="L26" s="318"/>
      <c r="M26" s="318"/>
      <c r="N26" s="318"/>
      <c r="O26" s="318"/>
      <c r="P26" s="318">
        <f>3621+307</f>
        <v>3928</v>
      </c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31">
        <f t="shared" si="0"/>
        <v>6927.88</v>
      </c>
    </row>
    <row r="27" spans="1:42" ht="15.75">
      <c r="A27" s="389"/>
      <c r="B27" s="317">
        <v>43581</v>
      </c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>
        <f>1396.8-3924</f>
        <v>-2527.2</v>
      </c>
      <c r="AD27" s="318">
        <v>3924</v>
      </c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31">
        <f t="shared" si="0"/>
        <v>1396.8000000000002</v>
      </c>
    </row>
    <row r="28" spans="1:42" ht="15.75">
      <c r="A28" s="389"/>
      <c r="B28" s="317">
        <v>43585</v>
      </c>
      <c r="C28" s="318">
        <v>38707.24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>
        <f>37800.88+8084.64</f>
        <v>45885.52</v>
      </c>
      <c r="AF28" s="318"/>
      <c r="AG28" s="318">
        <v>21485.92</v>
      </c>
      <c r="AH28" s="318"/>
      <c r="AI28" s="318"/>
      <c r="AJ28" s="318"/>
      <c r="AK28" s="318"/>
      <c r="AL28" s="318"/>
      <c r="AM28" s="318"/>
      <c r="AN28" s="318"/>
      <c r="AO28" s="318"/>
      <c r="AP28" s="316">
        <f t="shared" si="0"/>
        <v>106078.68</v>
      </c>
    </row>
    <row r="29" spans="1:42" ht="15.75">
      <c r="A29" s="389"/>
      <c r="B29" s="319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6">
        <f t="shared" si="0"/>
        <v>0</v>
      </c>
    </row>
    <row r="30" spans="1:42" ht="63">
      <c r="A30" s="389"/>
      <c r="B30" s="332" t="s">
        <v>348</v>
      </c>
      <c r="C30" s="357">
        <f aca="true" t="shared" si="4" ref="C30:AO30">SUM(C13:C29)</f>
        <v>114860.43</v>
      </c>
      <c r="D30" s="357">
        <f t="shared" si="4"/>
        <v>23193.29</v>
      </c>
      <c r="E30" s="357">
        <f t="shared" si="4"/>
        <v>1112.55</v>
      </c>
      <c r="F30" s="357">
        <f t="shared" si="4"/>
        <v>0</v>
      </c>
      <c r="G30" s="357">
        <f t="shared" si="4"/>
        <v>0</v>
      </c>
      <c r="H30" s="357">
        <f t="shared" si="4"/>
        <v>4191.610000000001</v>
      </c>
      <c r="I30" s="357">
        <f t="shared" si="4"/>
        <v>0</v>
      </c>
      <c r="J30" s="357">
        <f t="shared" si="4"/>
        <v>11891.56</v>
      </c>
      <c r="K30" s="357">
        <f t="shared" si="4"/>
        <v>0</v>
      </c>
      <c r="L30" s="357">
        <f t="shared" si="4"/>
        <v>0</v>
      </c>
      <c r="M30" s="357">
        <f t="shared" si="4"/>
        <v>0</v>
      </c>
      <c r="N30" s="357">
        <f t="shared" si="4"/>
        <v>1631.8200000000002</v>
      </c>
      <c r="O30" s="357">
        <f t="shared" si="4"/>
        <v>169.47</v>
      </c>
      <c r="P30" s="357">
        <f t="shared" si="4"/>
        <v>7856</v>
      </c>
      <c r="Q30" s="357">
        <f t="shared" si="4"/>
        <v>3349.5</v>
      </c>
      <c r="R30" s="357">
        <f>SUM(R13:R29)</f>
        <v>1500</v>
      </c>
      <c r="S30" s="357">
        <f>SUM(S13:S29)</f>
        <v>0</v>
      </c>
      <c r="T30" s="357">
        <f t="shared" si="4"/>
        <v>0</v>
      </c>
      <c r="U30" s="357">
        <f t="shared" si="4"/>
        <v>0</v>
      </c>
      <c r="V30" s="357">
        <f t="shared" si="4"/>
        <v>0</v>
      </c>
      <c r="W30" s="357">
        <f t="shared" si="4"/>
        <v>0</v>
      </c>
      <c r="X30" s="357">
        <f t="shared" si="4"/>
        <v>3499.28</v>
      </c>
      <c r="Y30" s="357">
        <f t="shared" si="4"/>
        <v>0</v>
      </c>
      <c r="Z30" s="357">
        <f t="shared" si="4"/>
        <v>5058</v>
      </c>
      <c r="AA30" s="357">
        <f t="shared" si="4"/>
        <v>0</v>
      </c>
      <c r="AB30" s="357">
        <f t="shared" si="4"/>
        <v>0</v>
      </c>
      <c r="AC30" s="357">
        <f t="shared" si="4"/>
        <v>6271.079999999999</v>
      </c>
      <c r="AD30" s="357">
        <f t="shared" si="4"/>
        <v>3924</v>
      </c>
      <c r="AE30" s="357">
        <f t="shared" si="4"/>
        <v>113274.35</v>
      </c>
      <c r="AF30" s="357">
        <f t="shared" si="4"/>
        <v>0</v>
      </c>
      <c r="AG30" s="357">
        <f t="shared" si="4"/>
        <v>48300.11</v>
      </c>
      <c r="AH30" s="357">
        <f t="shared" si="4"/>
        <v>0</v>
      </c>
      <c r="AI30" s="357">
        <f t="shared" si="4"/>
        <v>0</v>
      </c>
      <c r="AJ30" s="357">
        <f t="shared" si="4"/>
        <v>12604.86</v>
      </c>
      <c r="AK30" s="357">
        <f t="shared" si="4"/>
        <v>0</v>
      </c>
      <c r="AL30" s="357">
        <f t="shared" si="4"/>
        <v>0</v>
      </c>
      <c r="AM30" s="357">
        <f t="shared" si="4"/>
        <v>0</v>
      </c>
      <c r="AN30" s="357">
        <f t="shared" si="4"/>
        <v>0</v>
      </c>
      <c r="AO30" s="357">
        <f t="shared" si="4"/>
        <v>0</v>
      </c>
      <c r="AP30" s="358">
        <f t="shared" si="0"/>
        <v>362687.91</v>
      </c>
    </row>
    <row r="31" spans="1:42" s="333" customFormat="1" ht="93.75">
      <c r="A31" s="389"/>
      <c r="B31" s="354" t="s">
        <v>349</v>
      </c>
      <c r="C31" s="359">
        <f aca="true" t="shared" si="5" ref="C31:AO31">C30+C12</f>
        <v>313242.28</v>
      </c>
      <c r="D31" s="359">
        <f t="shared" si="5"/>
        <v>73246.36</v>
      </c>
      <c r="E31" s="359">
        <f t="shared" si="5"/>
        <v>1112.55</v>
      </c>
      <c r="F31" s="359">
        <f t="shared" si="5"/>
        <v>0</v>
      </c>
      <c r="G31" s="359">
        <f t="shared" si="5"/>
        <v>3695.98</v>
      </c>
      <c r="H31" s="359">
        <f t="shared" si="5"/>
        <v>14802.92</v>
      </c>
      <c r="I31" s="359">
        <f t="shared" si="5"/>
        <v>0</v>
      </c>
      <c r="J31" s="359">
        <f t="shared" si="5"/>
        <v>58209.159999999996</v>
      </c>
      <c r="K31" s="359">
        <f t="shared" si="5"/>
        <v>0</v>
      </c>
      <c r="L31" s="359">
        <f t="shared" si="5"/>
        <v>0</v>
      </c>
      <c r="M31" s="359">
        <f t="shared" si="5"/>
        <v>0</v>
      </c>
      <c r="N31" s="359">
        <f t="shared" si="5"/>
        <v>2681.82</v>
      </c>
      <c r="O31" s="359">
        <f t="shared" si="5"/>
        <v>26430.41</v>
      </c>
      <c r="P31" s="359">
        <f t="shared" si="5"/>
        <v>15700</v>
      </c>
      <c r="Q31" s="359">
        <f t="shared" si="5"/>
        <v>3349.5</v>
      </c>
      <c r="R31" s="359">
        <f>R30+R12</f>
        <v>1500</v>
      </c>
      <c r="S31" s="359">
        <f>S30+S12</f>
        <v>1525.7</v>
      </c>
      <c r="T31" s="359">
        <f t="shared" si="5"/>
        <v>1994</v>
      </c>
      <c r="U31" s="359">
        <f t="shared" si="5"/>
        <v>0</v>
      </c>
      <c r="V31" s="359">
        <f t="shared" si="5"/>
        <v>0</v>
      </c>
      <c r="W31" s="359">
        <f t="shared" si="5"/>
        <v>0</v>
      </c>
      <c r="X31" s="359">
        <f t="shared" si="5"/>
        <v>39528.75</v>
      </c>
      <c r="Y31" s="359">
        <f t="shared" si="5"/>
        <v>0</v>
      </c>
      <c r="Z31" s="359">
        <f t="shared" si="5"/>
        <v>5058</v>
      </c>
      <c r="AA31" s="359">
        <f t="shared" si="5"/>
        <v>0</v>
      </c>
      <c r="AB31" s="359">
        <f t="shared" si="5"/>
        <v>0</v>
      </c>
      <c r="AC31" s="359">
        <f t="shared" si="5"/>
        <v>27153.239999999998</v>
      </c>
      <c r="AD31" s="359">
        <f t="shared" si="5"/>
        <v>3924</v>
      </c>
      <c r="AE31" s="359">
        <f t="shared" si="5"/>
        <v>337752.30000000005</v>
      </c>
      <c r="AF31" s="359">
        <f t="shared" si="5"/>
        <v>0</v>
      </c>
      <c r="AG31" s="359">
        <f t="shared" si="5"/>
        <v>104393.73999999999</v>
      </c>
      <c r="AH31" s="359">
        <f t="shared" si="5"/>
        <v>0</v>
      </c>
      <c r="AI31" s="359">
        <f t="shared" si="5"/>
        <v>0</v>
      </c>
      <c r="AJ31" s="359">
        <f t="shared" si="5"/>
        <v>36021.42</v>
      </c>
      <c r="AK31" s="359">
        <f t="shared" si="5"/>
        <v>0</v>
      </c>
      <c r="AL31" s="359">
        <f t="shared" si="5"/>
        <v>0</v>
      </c>
      <c r="AM31" s="359">
        <f t="shared" si="5"/>
        <v>0</v>
      </c>
      <c r="AN31" s="359">
        <f t="shared" si="5"/>
        <v>0</v>
      </c>
      <c r="AO31" s="359">
        <f t="shared" si="5"/>
        <v>0</v>
      </c>
      <c r="AP31" s="360">
        <f t="shared" si="0"/>
        <v>1071322.13</v>
      </c>
    </row>
    <row r="32" spans="1:42" ht="47.25">
      <c r="A32" s="389"/>
      <c r="B32" s="332" t="s">
        <v>350</v>
      </c>
      <c r="C32" s="320">
        <f aca="true" t="shared" si="6" ref="C32:AB32">C11-C31</f>
        <v>-313242.28</v>
      </c>
      <c r="D32" s="320">
        <f t="shared" si="6"/>
        <v>-73246.36</v>
      </c>
      <c r="E32" s="320"/>
      <c r="F32" s="320">
        <f t="shared" si="6"/>
        <v>0</v>
      </c>
      <c r="G32" s="320">
        <f t="shared" si="6"/>
        <v>-3695.98</v>
      </c>
      <c r="H32" s="320">
        <f t="shared" si="6"/>
        <v>-14802.92</v>
      </c>
      <c r="I32" s="320">
        <f t="shared" si="6"/>
        <v>0</v>
      </c>
      <c r="J32" s="320">
        <f t="shared" si="6"/>
        <v>-58209.159999999996</v>
      </c>
      <c r="K32" s="320">
        <f t="shared" si="6"/>
        <v>0</v>
      </c>
      <c r="L32" s="320">
        <f t="shared" si="6"/>
        <v>0</v>
      </c>
      <c r="M32" s="320">
        <f t="shared" si="6"/>
        <v>0</v>
      </c>
      <c r="N32" s="320">
        <f t="shared" si="6"/>
        <v>-2681.82</v>
      </c>
      <c r="O32" s="320">
        <f t="shared" si="6"/>
        <v>-26430.41</v>
      </c>
      <c r="P32" s="320">
        <f t="shared" si="6"/>
        <v>-15700</v>
      </c>
      <c r="Q32" s="320">
        <f t="shared" si="6"/>
        <v>-3349.5</v>
      </c>
      <c r="R32" s="320">
        <f t="shared" si="6"/>
        <v>-1500</v>
      </c>
      <c r="S32" s="320">
        <f t="shared" si="6"/>
        <v>-1525.7</v>
      </c>
      <c r="T32" s="320">
        <f t="shared" si="6"/>
        <v>-1994</v>
      </c>
      <c r="U32" s="320">
        <f t="shared" si="6"/>
        <v>0</v>
      </c>
      <c r="V32" s="320">
        <f t="shared" si="6"/>
        <v>0</v>
      </c>
      <c r="W32" s="320">
        <f t="shared" si="6"/>
        <v>0</v>
      </c>
      <c r="X32" s="320">
        <f t="shared" si="6"/>
        <v>-39528.75</v>
      </c>
      <c r="Y32" s="320">
        <f t="shared" si="6"/>
        <v>0</v>
      </c>
      <c r="Z32" s="320">
        <f t="shared" si="6"/>
        <v>-5058</v>
      </c>
      <c r="AA32" s="321">
        <f t="shared" si="6"/>
        <v>0</v>
      </c>
      <c r="AB32" s="321">
        <f t="shared" si="6"/>
        <v>0</v>
      </c>
      <c r="AC32" s="321">
        <f>AC11+AC31</f>
        <v>36392.22</v>
      </c>
      <c r="AD32" s="321">
        <f aca="true" t="shared" si="7" ref="AD32:AO32">AD11-AD31</f>
        <v>-3924</v>
      </c>
      <c r="AE32" s="322">
        <f t="shared" si="7"/>
        <v>-337752.30000000005</v>
      </c>
      <c r="AF32" s="322">
        <f t="shared" si="7"/>
        <v>0</v>
      </c>
      <c r="AG32" s="322">
        <f t="shared" si="7"/>
        <v>-104393.73999999999</v>
      </c>
      <c r="AH32" s="322">
        <f t="shared" si="7"/>
        <v>0</v>
      </c>
      <c r="AI32" s="322">
        <f t="shared" si="7"/>
        <v>0</v>
      </c>
      <c r="AJ32" s="322">
        <f t="shared" si="7"/>
        <v>-36021.42</v>
      </c>
      <c r="AK32" s="322">
        <f t="shared" si="7"/>
        <v>0</v>
      </c>
      <c r="AL32" s="322">
        <f t="shared" si="7"/>
        <v>0</v>
      </c>
      <c r="AM32" s="323">
        <f t="shared" si="7"/>
        <v>0</v>
      </c>
      <c r="AN32" s="323">
        <f t="shared" si="7"/>
        <v>0</v>
      </c>
      <c r="AO32" s="324">
        <f t="shared" si="7"/>
        <v>0</v>
      </c>
      <c r="AP32" s="316">
        <f t="shared" si="0"/>
        <v>-1006664.12</v>
      </c>
    </row>
    <row r="33" spans="1:42" ht="63" customHeight="1">
      <c r="A33" s="389" t="s">
        <v>351</v>
      </c>
      <c r="B33" s="334" t="s">
        <v>352</v>
      </c>
      <c r="C33" s="335">
        <v>198381.85</v>
      </c>
      <c r="D33" s="335">
        <v>50053.07</v>
      </c>
      <c r="E33" s="335"/>
      <c r="F33" s="335"/>
      <c r="G33" s="335">
        <v>3695.98</v>
      </c>
      <c r="H33" s="335">
        <v>9445.95</v>
      </c>
      <c r="I33" s="335"/>
      <c r="J33" s="335">
        <v>46317.6</v>
      </c>
      <c r="K33" s="335"/>
      <c r="L33" s="335"/>
      <c r="M33" s="335"/>
      <c r="N33" s="335">
        <v>1050</v>
      </c>
      <c r="O33" s="335">
        <v>26260.94</v>
      </c>
      <c r="P33" s="335">
        <v>7844</v>
      </c>
      <c r="Q33" s="335"/>
      <c r="R33" s="335"/>
      <c r="S33" s="335">
        <v>1525.7</v>
      </c>
      <c r="T33" s="335">
        <v>1994</v>
      </c>
      <c r="U33" s="335"/>
      <c r="V33" s="335"/>
      <c r="W33" s="335"/>
      <c r="X33" s="335">
        <v>36029.47</v>
      </c>
      <c r="Y33" s="335"/>
      <c r="Z33" s="335"/>
      <c r="AA33" s="335"/>
      <c r="AB33" s="335"/>
      <c r="AC33" s="335">
        <v>11085.13</v>
      </c>
      <c r="AD33" s="335"/>
      <c r="AE33" s="335">
        <v>224477.95</v>
      </c>
      <c r="AF33" s="335"/>
      <c r="AG33" s="335">
        <v>56093.63</v>
      </c>
      <c r="AH33" s="335"/>
      <c r="AI33" s="335"/>
      <c r="AJ33" s="335">
        <v>23416.56</v>
      </c>
      <c r="AK33" s="335"/>
      <c r="AL33" s="335"/>
      <c r="AM33" s="335"/>
      <c r="AN33" s="335"/>
      <c r="AO33" s="335"/>
      <c r="AP33" s="336">
        <f t="shared" si="0"/>
        <v>697671.8300000002</v>
      </c>
    </row>
    <row r="34" spans="1:42" ht="24.75" customHeight="1">
      <c r="A34" s="389"/>
      <c r="B34" s="317">
        <v>43556</v>
      </c>
      <c r="C34" s="318"/>
      <c r="D34" s="318"/>
      <c r="E34" s="318"/>
      <c r="F34" s="318"/>
      <c r="G34" s="318"/>
      <c r="H34" s="318">
        <f>1165.36</f>
        <v>1165.36</v>
      </c>
      <c r="I34" s="318"/>
      <c r="J34" s="318"/>
      <c r="K34" s="318"/>
      <c r="L34" s="318"/>
      <c r="M34" s="318"/>
      <c r="N34" s="318"/>
      <c r="O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37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6">
        <f t="shared" si="0"/>
        <v>1165.36</v>
      </c>
    </row>
    <row r="35" spans="1:42" ht="15.75">
      <c r="A35" s="389"/>
      <c r="B35" s="317">
        <v>43558</v>
      </c>
      <c r="C35" s="337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>
        <f>13615.96</f>
        <v>13615.96</v>
      </c>
      <c r="AD35" s="318"/>
      <c r="AE35" s="337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6">
        <f t="shared" si="0"/>
        <v>13615.96</v>
      </c>
    </row>
    <row r="36" spans="1:42" ht="15.75">
      <c r="A36" s="389"/>
      <c r="B36" s="317">
        <v>43559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>
        <f>543.94+543.94</f>
        <v>1087.88</v>
      </c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37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6">
        <f t="shared" si="0"/>
        <v>1087.88</v>
      </c>
    </row>
    <row r="37" spans="1:42" ht="15.75">
      <c r="A37" s="389"/>
      <c r="B37" s="317">
        <v>43560</v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>
        <v>169.47</v>
      </c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37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6">
        <f t="shared" si="0"/>
        <v>169.47</v>
      </c>
    </row>
    <row r="38" spans="1:42" ht="15.75">
      <c r="A38" s="389"/>
      <c r="B38" s="317">
        <v>43564</v>
      </c>
      <c r="C38" s="318"/>
      <c r="D38" s="318"/>
      <c r="E38" s="318"/>
      <c r="F38" s="318"/>
      <c r="G38" s="318"/>
      <c r="H38" s="318">
        <f>1191.73</f>
        <v>1191.73</v>
      </c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37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6">
        <f t="shared" si="0"/>
        <v>1191.73</v>
      </c>
    </row>
    <row r="39" spans="1:42" ht="15.75">
      <c r="A39" s="389"/>
      <c r="B39" s="317">
        <v>43565</v>
      </c>
      <c r="C39" s="318">
        <f>33951.79+9436+767.99</f>
        <v>44155.78</v>
      </c>
      <c r="D39" s="318">
        <f>16895.77+3916.75+2227.17+153.6</f>
        <v>23193.29</v>
      </c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37">
        <f>25503.75+7824+716.36</f>
        <v>34044.11</v>
      </c>
      <c r="AF39" s="318"/>
      <c r="AG39" s="318">
        <f>19533.49+4528.22+2574.9+177.58</f>
        <v>26814.190000000006</v>
      </c>
      <c r="AH39" s="318"/>
      <c r="AI39" s="318"/>
      <c r="AJ39" s="318"/>
      <c r="AK39" s="318"/>
      <c r="AL39" s="318"/>
      <c r="AM39" s="318"/>
      <c r="AN39" s="318"/>
      <c r="AO39" s="318"/>
      <c r="AP39" s="316">
        <f t="shared" si="0"/>
        <v>128207.37000000001</v>
      </c>
    </row>
    <row r="40" spans="1:42" ht="15.75">
      <c r="A40" s="389"/>
      <c r="B40" s="317">
        <v>43570</v>
      </c>
      <c r="C40" s="337"/>
      <c r="D40" s="318"/>
      <c r="E40" s="318">
        <v>1112.55</v>
      </c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6">
        <f t="shared" si="0"/>
        <v>1112.55</v>
      </c>
    </row>
    <row r="41" spans="1:42" ht="15.75">
      <c r="A41" s="389"/>
      <c r="B41" s="317">
        <v>43571</v>
      </c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2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>
        <v>12604.86</v>
      </c>
      <c r="AK41" s="318"/>
      <c r="AL41" s="318"/>
      <c r="AM41" s="318"/>
      <c r="AN41" s="318"/>
      <c r="AO41" s="318"/>
      <c r="AP41" s="316">
        <f t="shared" si="0"/>
        <v>12604.86</v>
      </c>
    </row>
    <row r="42" spans="1:42" ht="15.75">
      <c r="A42" s="389"/>
      <c r="B42" s="317">
        <v>43574</v>
      </c>
      <c r="C42" s="318"/>
      <c r="D42" s="318"/>
      <c r="E42" s="318"/>
      <c r="F42" s="318"/>
      <c r="G42" s="318"/>
      <c r="H42" s="318"/>
      <c r="I42" s="318"/>
      <c r="J42" s="318">
        <v>3168.14</v>
      </c>
      <c r="K42" s="318"/>
      <c r="L42" s="318"/>
      <c r="M42" s="318"/>
      <c r="N42" s="318">
        <v>543.94</v>
      </c>
      <c r="O42" s="318"/>
      <c r="P42" s="318"/>
      <c r="Q42" s="318"/>
      <c r="R42" s="318"/>
      <c r="S42" s="318"/>
      <c r="T42" s="318"/>
      <c r="U42" s="318"/>
      <c r="V42" s="318"/>
      <c r="W42" s="318"/>
      <c r="X42" s="318">
        <v>3499.28</v>
      </c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6">
        <f t="shared" si="0"/>
        <v>7211.360000000001</v>
      </c>
    </row>
    <row r="43" spans="1:42" ht="15.75">
      <c r="A43" s="389"/>
      <c r="B43" s="317">
        <v>43577</v>
      </c>
      <c r="C43" s="32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>
        <v>3928</v>
      </c>
      <c r="Q43" s="318"/>
      <c r="R43" s="318">
        <v>1500</v>
      </c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31">
        <f t="shared" si="0"/>
        <v>5428</v>
      </c>
    </row>
    <row r="44" spans="1:42" ht="15.75">
      <c r="A44" s="389"/>
      <c r="B44" s="317">
        <v>43578</v>
      </c>
      <c r="C44" s="328"/>
      <c r="D44" s="318"/>
      <c r="E44" s="318"/>
      <c r="F44" s="318"/>
      <c r="G44" s="318"/>
      <c r="H44" s="318"/>
      <c r="I44" s="318"/>
      <c r="J44" s="318">
        <v>8723.42</v>
      </c>
      <c r="K44" s="318"/>
      <c r="L44" s="318"/>
      <c r="M44" s="318"/>
      <c r="N44" s="318"/>
      <c r="O44" s="318"/>
      <c r="P44" s="318"/>
      <c r="Q44" s="318">
        <v>3349.5</v>
      </c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38">
        <f t="shared" si="0"/>
        <v>12072.92</v>
      </c>
    </row>
    <row r="45" spans="1:42" ht="15.75">
      <c r="A45" s="389"/>
      <c r="B45" s="317">
        <v>43580</v>
      </c>
      <c r="C45" s="318">
        <v>31997.41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>
        <v>5058</v>
      </c>
      <c r="AA45" s="318"/>
      <c r="AB45" s="318"/>
      <c r="AC45" s="318"/>
      <c r="AD45" s="318"/>
      <c r="AE45" s="318">
        <v>30222.94</v>
      </c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6">
        <f t="shared" si="0"/>
        <v>67278.35</v>
      </c>
    </row>
    <row r="46" spans="1:42" ht="15.75">
      <c r="A46" s="389"/>
      <c r="B46" s="317">
        <v>43581</v>
      </c>
      <c r="C46" s="318"/>
      <c r="D46" s="318"/>
      <c r="E46" s="318"/>
      <c r="F46" s="318"/>
      <c r="G46" s="318"/>
      <c r="H46" s="318">
        <f>1210.4+1789.48</f>
        <v>2999.88</v>
      </c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>
        <v>3924</v>
      </c>
      <c r="AE46" s="318">
        <v>3121.78</v>
      </c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6">
        <f t="shared" si="0"/>
        <v>10045.66</v>
      </c>
    </row>
    <row r="47" spans="1:42" ht="15.75">
      <c r="A47" s="389"/>
      <c r="B47" s="317">
        <v>43585</v>
      </c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>
        <v>2470</v>
      </c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6">
        <f t="shared" si="0"/>
        <v>2470</v>
      </c>
    </row>
    <row r="48" spans="1:42" ht="15.75">
      <c r="A48" s="389"/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31">
        <f t="shared" si="0"/>
        <v>0</v>
      </c>
    </row>
    <row r="49" spans="1:42" ht="63">
      <c r="A49" s="389"/>
      <c r="B49" s="296" t="s">
        <v>353</v>
      </c>
      <c r="C49" s="339">
        <f aca="true" t="shared" si="8" ref="C49:AO49">SUM(C34:C48)</f>
        <v>76153.19</v>
      </c>
      <c r="D49" s="339">
        <f t="shared" si="8"/>
        <v>23193.29</v>
      </c>
      <c r="E49" s="339">
        <f t="shared" si="8"/>
        <v>1112.55</v>
      </c>
      <c r="F49" s="339">
        <f t="shared" si="8"/>
        <v>0</v>
      </c>
      <c r="G49" s="339">
        <f t="shared" si="8"/>
        <v>0</v>
      </c>
      <c r="H49" s="339">
        <f t="shared" si="8"/>
        <v>5356.97</v>
      </c>
      <c r="I49" s="339">
        <f t="shared" si="8"/>
        <v>0</v>
      </c>
      <c r="J49" s="339">
        <f t="shared" si="8"/>
        <v>11891.56</v>
      </c>
      <c r="K49" s="339">
        <f t="shared" si="8"/>
        <v>0</v>
      </c>
      <c r="L49" s="339">
        <f t="shared" si="8"/>
        <v>0</v>
      </c>
      <c r="M49" s="339">
        <f t="shared" si="8"/>
        <v>0</v>
      </c>
      <c r="N49" s="339">
        <f t="shared" si="8"/>
        <v>1631.8200000000002</v>
      </c>
      <c r="O49" s="339">
        <f t="shared" si="8"/>
        <v>169.47</v>
      </c>
      <c r="P49" s="339">
        <f t="shared" si="8"/>
        <v>3928</v>
      </c>
      <c r="Q49" s="339">
        <f t="shared" si="8"/>
        <v>3349.5</v>
      </c>
      <c r="R49" s="339">
        <f t="shared" si="8"/>
        <v>1500</v>
      </c>
      <c r="S49" s="339">
        <f t="shared" si="8"/>
        <v>0</v>
      </c>
      <c r="T49" s="339">
        <f t="shared" si="8"/>
        <v>0</v>
      </c>
      <c r="U49" s="339">
        <f t="shared" si="8"/>
        <v>0</v>
      </c>
      <c r="V49" s="339">
        <f t="shared" si="8"/>
        <v>0</v>
      </c>
      <c r="W49" s="339">
        <f t="shared" si="8"/>
        <v>0</v>
      </c>
      <c r="X49" s="339">
        <f t="shared" si="8"/>
        <v>3499.28</v>
      </c>
      <c r="Y49" s="339">
        <f t="shared" si="8"/>
        <v>0</v>
      </c>
      <c r="Z49" s="339">
        <f t="shared" si="8"/>
        <v>5058</v>
      </c>
      <c r="AA49" s="340">
        <f t="shared" si="8"/>
        <v>0</v>
      </c>
      <c r="AB49" s="340">
        <f t="shared" si="8"/>
        <v>0</v>
      </c>
      <c r="AC49" s="340">
        <f t="shared" si="8"/>
        <v>16085.96</v>
      </c>
      <c r="AD49" s="340">
        <f t="shared" si="8"/>
        <v>3924</v>
      </c>
      <c r="AE49" s="341">
        <f t="shared" si="8"/>
        <v>67388.83</v>
      </c>
      <c r="AF49" s="341">
        <f t="shared" si="8"/>
        <v>0</v>
      </c>
      <c r="AG49" s="341">
        <f t="shared" si="8"/>
        <v>26814.190000000006</v>
      </c>
      <c r="AH49" s="341">
        <f t="shared" si="8"/>
        <v>0</v>
      </c>
      <c r="AI49" s="341">
        <f t="shared" si="8"/>
        <v>0</v>
      </c>
      <c r="AJ49" s="341">
        <f t="shared" si="8"/>
        <v>12604.86</v>
      </c>
      <c r="AK49" s="341">
        <f t="shared" si="8"/>
        <v>0</v>
      </c>
      <c r="AL49" s="341">
        <f t="shared" si="8"/>
        <v>0</v>
      </c>
      <c r="AM49" s="342">
        <f t="shared" si="8"/>
        <v>0</v>
      </c>
      <c r="AN49" s="342">
        <f t="shared" si="8"/>
        <v>0</v>
      </c>
      <c r="AO49" s="343">
        <f t="shared" si="8"/>
        <v>0</v>
      </c>
      <c r="AP49" s="316">
        <f t="shared" si="0"/>
        <v>263661.47000000003</v>
      </c>
    </row>
    <row r="50" spans="1:42" ht="63">
      <c r="A50" s="389"/>
      <c r="B50" s="296" t="s">
        <v>354</v>
      </c>
      <c r="C50" s="346">
        <f aca="true" t="shared" si="9" ref="C50:AO50">C49+C33</f>
        <v>274535.04000000004</v>
      </c>
      <c r="D50" s="346">
        <f>D49+D33</f>
        <v>73246.36</v>
      </c>
      <c r="E50" s="346">
        <f>E49+E33</f>
        <v>1112.55</v>
      </c>
      <c r="F50" s="346">
        <f t="shared" si="9"/>
        <v>0</v>
      </c>
      <c r="G50" s="346">
        <f t="shared" si="9"/>
        <v>3695.98</v>
      </c>
      <c r="H50" s="346">
        <f t="shared" si="9"/>
        <v>14802.920000000002</v>
      </c>
      <c r="I50" s="346">
        <f t="shared" si="9"/>
        <v>0</v>
      </c>
      <c r="J50" s="346">
        <f t="shared" si="9"/>
        <v>58209.159999999996</v>
      </c>
      <c r="K50" s="346">
        <f t="shared" si="9"/>
        <v>0</v>
      </c>
      <c r="L50" s="346">
        <f t="shared" si="9"/>
        <v>0</v>
      </c>
      <c r="M50" s="346">
        <f t="shared" si="9"/>
        <v>0</v>
      </c>
      <c r="N50" s="346">
        <f t="shared" si="9"/>
        <v>2681.82</v>
      </c>
      <c r="O50" s="346">
        <f t="shared" si="9"/>
        <v>26430.41</v>
      </c>
      <c r="P50" s="346">
        <f t="shared" si="9"/>
        <v>11772</v>
      </c>
      <c r="Q50" s="346">
        <f t="shared" si="9"/>
        <v>3349.5</v>
      </c>
      <c r="R50" s="346">
        <f>R49+R33</f>
        <v>1500</v>
      </c>
      <c r="S50" s="346">
        <f>S49+S33</f>
        <v>1525.7</v>
      </c>
      <c r="T50" s="346">
        <f t="shared" si="9"/>
        <v>1994</v>
      </c>
      <c r="U50" s="346">
        <f t="shared" si="9"/>
        <v>0</v>
      </c>
      <c r="V50" s="346">
        <f t="shared" si="9"/>
        <v>0</v>
      </c>
      <c r="W50" s="346">
        <f t="shared" si="9"/>
        <v>0</v>
      </c>
      <c r="X50" s="346">
        <f t="shared" si="9"/>
        <v>39528.75</v>
      </c>
      <c r="Y50" s="346">
        <f t="shared" si="9"/>
        <v>0</v>
      </c>
      <c r="Z50" s="346">
        <f t="shared" si="9"/>
        <v>5058</v>
      </c>
      <c r="AA50" s="346">
        <f t="shared" si="9"/>
        <v>0</v>
      </c>
      <c r="AB50" s="346">
        <f t="shared" si="9"/>
        <v>0</v>
      </c>
      <c r="AC50" s="346">
        <f t="shared" si="9"/>
        <v>27171.089999999997</v>
      </c>
      <c r="AD50" s="346">
        <f t="shared" si="9"/>
        <v>3924</v>
      </c>
      <c r="AE50" s="346">
        <f t="shared" si="9"/>
        <v>291866.78</v>
      </c>
      <c r="AF50" s="346">
        <f t="shared" si="9"/>
        <v>0</v>
      </c>
      <c r="AG50" s="346">
        <f t="shared" si="9"/>
        <v>82907.82</v>
      </c>
      <c r="AH50" s="346">
        <f t="shared" si="9"/>
        <v>0</v>
      </c>
      <c r="AI50" s="346">
        <f t="shared" si="9"/>
        <v>0</v>
      </c>
      <c r="AJ50" s="346">
        <f t="shared" si="9"/>
        <v>36021.42</v>
      </c>
      <c r="AK50" s="346">
        <f t="shared" si="9"/>
        <v>0</v>
      </c>
      <c r="AL50" s="346">
        <f t="shared" si="9"/>
        <v>0</v>
      </c>
      <c r="AM50" s="346">
        <f t="shared" si="9"/>
        <v>0</v>
      </c>
      <c r="AN50" s="346">
        <f t="shared" si="9"/>
        <v>0</v>
      </c>
      <c r="AO50" s="346">
        <f t="shared" si="9"/>
        <v>0</v>
      </c>
      <c r="AP50" s="347">
        <f t="shared" si="0"/>
        <v>961333.2999999999</v>
      </c>
    </row>
    <row r="51" spans="1:42" ht="47.25">
      <c r="A51" s="389"/>
      <c r="B51" s="344" t="s">
        <v>355</v>
      </c>
      <c r="C51" s="348">
        <f aca="true" t="shared" si="10" ref="C51:AB51">C31-C50</f>
        <v>38707.23999999999</v>
      </c>
      <c r="D51" s="349">
        <f>D31-D50</f>
        <v>0</v>
      </c>
      <c r="E51" s="349">
        <f>E31-E50</f>
        <v>0</v>
      </c>
      <c r="F51" s="348">
        <f t="shared" si="10"/>
        <v>0</v>
      </c>
      <c r="G51" s="348">
        <f t="shared" si="10"/>
        <v>0</v>
      </c>
      <c r="H51" s="348">
        <f t="shared" si="10"/>
        <v>0</v>
      </c>
      <c r="I51" s="348">
        <f t="shared" si="10"/>
        <v>0</v>
      </c>
      <c r="J51" s="348">
        <f t="shared" si="10"/>
        <v>0</v>
      </c>
      <c r="K51" s="348">
        <f t="shared" si="10"/>
        <v>0</v>
      </c>
      <c r="L51" s="348">
        <f t="shared" si="10"/>
        <v>0</v>
      </c>
      <c r="M51" s="348">
        <f t="shared" si="10"/>
        <v>0</v>
      </c>
      <c r="N51" s="348">
        <f t="shared" si="10"/>
        <v>0</v>
      </c>
      <c r="O51" s="348">
        <f t="shared" si="10"/>
        <v>0</v>
      </c>
      <c r="P51" s="348">
        <f t="shared" si="10"/>
        <v>3928</v>
      </c>
      <c r="Q51" s="348">
        <f t="shared" si="10"/>
        <v>0</v>
      </c>
      <c r="R51" s="348">
        <f>R31-R50</f>
        <v>0</v>
      </c>
      <c r="S51" s="348">
        <f>S31-S50</f>
        <v>0</v>
      </c>
      <c r="T51" s="348">
        <f t="shared" si="10"/>
        <v>0</v>
      </c>
      <c r="U51" s="348">
        <f t="shared" si="10"/>
        <v>0</v>
      </c>
      <c r="V51" s="348">
        <f t="shared" si="10"/>
        <v>0</v>
      </c>
      <c r="W51" s="349">
        <f t="shared" si="10"/>
        <v>0</v>
      </c>
      <c r="X51" s="348">
        <f t="shared" si="10"/>
        <v>0</v>
      </c>
      <c r="Y51" s="348">
        <f t="shared" si="10"/>
        <v>0</v>
      </c>
      <c r="Z51" s="348">
        <f t="shared" si="10"/>
        <v>0</v>
      </c>
      <c r="AA51" s="350">
        <f t="shared" si="10"/>
        <v>0</v>
      </c>
      <c r="AB51" s="350">
        <f t="shared" si="10"/>
        <v>0</v>
      </c>
      <c r="AC51" s="350">
        <f>AC31-AC50+AC11</f>
        <v>9221.130000000001</v>
      </c>
      <c r="AD51" s="350">
        <f aca="true" t="shared" si="11" ref="AD51:AO51">AD31-AD50</f>
        <v>0</v>
      </c>
      <c r="AE51" s="348">
        <f t="shared" si="11"/>
        <v>45885.52000000002</v>
      </c>
      <c r="AF51" s="348">
        <f t="shared" si="11"/>
        <v>0</v>
      </c>
      <c r="AG51" s="349">
        <f t="shared" si="11"/>
        <v>21485.919999999984</v>
      </c>
      <c r="AH51" s="348">
        <f t="shared" si="11"/>
        <v>0</v>
      </c>
      <c r="AI51" s="348">
        <f t="shared" si="11"/>
        <v>0</v>
      </c>
      <c r="AJ51" s="349">
        <f t="shared" si="11"/>
        <v>0</v>
      </c>
      <c r="AK51" s="348">
        <f t="shared" si="11"/>
        <v>0</v>
      </c>
      <c r="AL51" s="348">
        <f t="shared" si="11"/>
        <v>0</v>
      </c>
      <c r="AM51" s="351">
        <f t="shared" si="11"/>
        <v>0</v>
      </c>
      <c r="AN51" s="351">
        <f t="shared" si="11"/>
        <v>0</v>
      </c>
      <c r="AO51" s="352">
        <f t="shared" si="11"/>
        <v>0</v>
      </c>
      <c r="AP51" s="353">
        <f t="shared" si="0"/>
        <v>119227.81</v>
      </c>
    </row>
    <row r="55" ht="15">
      <c r="AG55" s="356">
        <v>4834.11</v>
      </c>
    </row>
    <row r="57" spans="16:22" ht="12.75">
      <c r="P57" s="345"/>
      <c r="Q57" s="345"/>
      <c r="R57" s="345"/>
      <c r="S57" s="345"/>
      <c r="T57" s="345"/>
      <c r="U57" s="345"/>
      <c r="V57" s="345"/>
    </row>
    <row r="58" spans="16:22" ht="12.75">
      <c r="P58" s="345"/>
      <c r="Q58" s="345"/>
      <c r="R58" s="345"/>
      <c r="S58" s="345"/>
      <c r="T58" s="345"/>
      <c r="U58" s="345"/>
      <c r="V58" s="345"/>
    </row>
    <row r="59" spans="16:22" ht="12.75">
      <c r="P59" s="345"/>
      <c r="Q59" s="345"/>
      <c r="R59" s="345"/>
      <c r="S59" s="345"/>
      <c r="T59" s="345"/>
      <c r="U59" s="345"/>
      <c r="V59" s="345"/>
    </row>
  </sheetData>
  <sheetProtection selectLockedCells="1" selectUnlockedCells="1"/>
  <mergeCells count="11">
    <mergeCell ref="A33:A51"/>
    <mergeCell ref="A2:A6"/>
    <mergeCell ref="C2:Z2"/>
    <mergeCell ref="AA2:AD2"/>
    <mergeCell ref="AE2:AL2"/>
    <mergeCell ref="AM2:AN2"/>
    <mergeCell ref="AP2:AP6"/>
    <mergeCell ref="T6:V6"/>
    <mergeCell ref="AC6:AD6"/>
    <mergeCell ref="A7:A11"/>
    <mergeCell ref="A12:A32"/>
  </mergeCells>
  <printOptions/>
  <pageMargins left="0.7479166666666667" right="0.7479166666666667" top="0.5201388888888889" bottom="0.5597222222222222" header="0.5118055555555555" footer="0.5118055555555555"/>
  <pageSetup fitToHeight="1" fitToWidth="1" horizontalDpi="300" verticalDpi="3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User-07</cp:lastModifiedBy>
  <cp:lastPrinted>2019-05-06T09:34:17Z</cp:lastPrinted>
  <dcterms:modified xsi:type="dcterms:W3CDTF">2019-05-13T13:28:48Z</dcterms:modified>
  <cp:category/>
  <cp:version/>
  <cp:contentType/>
  <cp:contentStatus/>
</cp:coreProperties>
</file>